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style1.xml" ContentType="application/vnd.ms-office.chartsty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charts/colors1.xml" ContentType="application/vnd.ms-office.chartcolorstyl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-my.sharepoint.com/personal/jesse_nofziger_seattle_gov/Documents/Pump Station/2023 DSG Update/"/>
    </mc:Choice>
  </mc:AlternateContent>
  <xr:revisionPtr revIDLastSave="178" documentId="13_ncr:1_{427F7F08-B7B4-491C-9C00-970D4CFCCC7D}" xr6:coauthVersionLast="47" xr6:coauthVersionMax="47" xr10:uidLastSave="{0F1B8E6D-3ACE-4F83-A7B2-D8D29B82F841}"/>
  <bookViews>
    <workbookView xWindow="870" yWindow="-120" windowWidth="37650" windowHeight="21840" firstSheet="3" activeTab="1" xr2:uid="{00000000-000D-0000-FFFF-FFFF00000000}"/>
  </bookViews>
  <sheets>
    <sheet name="System Curve" sheetId="2" r:id="rId1"/>
    <sheet name="VS Pump Data" sheetId="11" r:id="rId2"/>
    <sheet name="Pump Curve" sheetId="3" r:id="rId3"/>
    <sheet name="Pump Design Summary" sheetId="1" r:id="rId4"/>
  </sheets>
  <definedNames>
    <definedName name="Size_Index">'System Curve'!$D$64:$D$65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1" i="2" l="1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10" i="2"/>
  <c r="AM86" i="2"/>
  <c r="AM81" i="2"/>
  <c r="AM76" i="2"/>
  <c r="AM71" i="2"/>
  <c r="AM66" i="2"/>
  <c r="AM61" i="2"/>
  <c r="AM56" i="2"/>
  <c r="AM51" i="2"/>
  <c r="AM46" i="2"/>
  <c r="AM41" i="2"/>
  <c r="D67" i="2"/>
  <c r="D66" i="2"/>
  <c r="N7" i="2"/>
  <c r="N11" i="2" s="1"/>
  <c r="O11" i="2" s="1"/>
  <c r="D49" i="2"/>
  <c r="D48" i="2"/>
  <c r="D51" i="11"/>
  <c r="F51" i="11"/>
  <c r="H51" i="11"/>
  <c r="J51" i="11"/>
  <c r="L51" i="11"/>
  <c r="N51" i="11"/>
  <c r="P51" i="11"/>
  <c r="R51" i="11"/>
  <c r="T51" i="11"/>
  <c r="V51" i="11"/>
  <c r="X51" i="11"/>
  <c r="X42" i="11"/>
  <c r="V42" i="11"/>
  <c r="T42" i="11"/>
  <c r="R42" i="11"/>
  <c r="P42" i="11"/>
  <c r="N42" i="11"/>
  <c r="L42" i="11"/>
  <c r="J42" i="11"/>
  <c r="H42" i="11"/>
  <c r="F42" i="11"/>
  <c r="D42" i="11"/>
  <c r="X26" i="11"/>
  <c r="V26" i="11"/>
  <c r="T26" i="11"/>
  <c r="R26" i="11"/>
  <c r="P26" i="11"/>
  <c r="N26" i="11"/>
  <c r="L26" i="11"/>
  <c r="J26" i="11"/>
  <c r="H26" i="11"/>
  <c r="F26" i="11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10" i="2"/>
  <c r="N25" i="2" l="1"/>
  <c r="O25" i="2" s="1"/>
  <c r="N13" i="2"/>
  <c r="O13" i="2" s="1"/>
  <c r="N24" i="2"/>
  <c r="O24" i="2" s="1"/>
  <c r="N23" i="2"/>
  <c r="O23" i="2" s="1"/>
  <c r="N10" i="2"/>
  <c r="O10" i="2" s="1"/>
  <c r="N21" i="2"/>
  <c r="O21" i="2" s="1"/>
  <c r="D65" i="2"/>
  <c r="N18" i="2"/>
  <c r="O18" i="2" s="1"/>
  <c r="N17" i="2"/>
  <c r="O17" i="2" s="1"/>
  <c r="N16" i="2"/>
  <c r="O16" i="2" s="1"/>
  <c r="N15" i="2"/>
  <c r="O15" i="2" s="1"/>
  <c r="N22" i="2"/>
  <c r="O22" i="2" s="1"/>
  <c r="N14" i="2"/>
  <c r="O14" i="2" s="1"/>
  <c r="N20" i="2"/>
  <c r="O20" i="2" s="1"/>
  <c r="N12" i="2"/>
  <c r="O12" i="2" s="1"/>
  <c r="N19" i="2"/>
  <c r="O19" i="2" s="1"/>
  <c r="E30" i="11"/>
  <c r="E31" i="11"/>
  <c r="E32" i="11"/>
  <c r="E33" i="11"/>
  <c r="E29" i="11"/>
  <c r="Q86" i="2"/>
  <c r="Q81" i="2"/>
  <c r="Q76" i="2"/>
  <c r="Q71" i="2"/>
  <c r="Q66" i="2"/>
  <c r="Q61" i="2"/>
  <c r="Q56" i="2"/>
  <c r="Q51" i="2"/>
  <c r="Q46" i="2"/>
  <c r="Q41" i="2"/>
  <c r="Q36" i="2"/>
  <c r="D46" i="11"/>
  <c r="S37" i="2" s="1"/>
  <c r="D47" i="11"/>
  <c r="S38" i="2" s="1"/>
  <c r="AJ38" i="2" s="1"/>
  <c r="D48" i="11"/>
  <c r="S39" i="2" s="1"/>
  <c r="D49" i="11"/>
  <c r="S40" i="2" s="1"/>
  <c r="D45" i="11"/>
  <c r="S36" i="2" s="1"/>
  <c r="D33" i="11"/>
  <c r="D32" i="11"/>
  <c r="D31" i="11"/>
  <c r="D30" i="11"/>
  <c r="D29" i="11"/>
  <c r="X27" i="11"/>
  <c r="V27" i="11"/>
  <c r="T27" i="11"/>
  <c r="R27" i="11"/>
  <c r="P27" i="11"/>
  <c r="N27" i="11"/>
  <c r="L27" i="11"/>
  <c r="J27" i="11"/>
  <c r="H27" i="11"/>
  <c r="F27" i="11"/>
  <c r="D27" i="11"/>
  <c r="X18" i="11"/>
  <c r="V18" i="11"/>
  <c r="T18" i="11"/>
  <c r="R18" i="11"/>
  <c r="P18" i="11"/>
  <c r="N18" i="11"/>
  <c r="L18" i="11"/>
  <c r="J18" i="11"/>
  <c r="H18" i="11"/>
  <c r="F18" i="11"/>
  <c r="D18" i="11"/>
  <c r="J7" i="2"/>
  <c r="D63" i="2" s="1"/>
  <c r="L7" i="2"/>
  <c r="D64" i="2" s="1"/>
  <c r="AH36" i="2" l="1"/>
  <c r="AC36" i="2"/>
  <c r="U36" i="2"/>
  <c r="AE36" i="2"/>
  <c r="X36" i="2"/>
  <c r="AD36" i="2"/>
  <c r="AF36" i="2"/>
  <c r="V36" i="2"/>
  <c r="T36" i="2"/>
  <c r="AG36" i="2"/>
  <c r="Z36" i="2"/>
  <c r="W36" i="2"/>
  <c r="L16" i="2"/>
  <c r="L24" i="2"/>
  <c r="L17" i="2"/>
  <c r="L25" i="2"/>
  <c r="L18" i="2"/>
  <c r="L10" i="2"/>
  <c r="L11" i="2"/>
  <c r="L19" i="2"/>
  <c r="L13" i="2"/>
  <c r="L22" i="2"/>
  <c r="L15" i="2"/>
  <c r="L12" i="2"/>
  <c r="L20" i="2"/>
  <c r="L21" i="2"/>
  <c r="L14" i="2"/>
  <c r="L23" i="2"/>
  <c r="AC40" i="2"/>
  <c r="U40" i="2"/>
  <c r="AF40" i="2"/>
  <c r="X40" i="2"/>
  <c r="AD40" i="2"/>
  <c r="T40" i="2"/>
  <c r="Z40" i="2"/>
  <c r="W40" i="2"/>
  <c r="AE40" i="2"/>
  <c r="AG40" i="2"/>
  <c r="AH40" i="2"/>
  <c r="V40" i="2"/>
  <c r="AJ40" i="2"/>
  <c r="AG39" i="2"/>
  <c r="W39" i="2"/>
  <c r="AH39" i="2"/>
  <c r="X39" i="2"/>
  <c r="Z39" i="2"/>
  <c r="AD39" i="2"/>
  <c r="U39" i="2"/>
  <c r="V39" i="2"/>
  <c r="AC39" i="2"/>
  <c r="AE39" i="2"/>
  <c r="AF39" i="2"/>
  <c r="T39" i="2"/>
  <c r="AJ39" i="2"/>
  <c r="AJ36" i="2"/>
  <c r="AC37" i="2"/>
  <c r="W37" i="2"/>
  <c r="Z37" i="2"/>
  <c r="AD37" i="2"/>
  <c r="X37" i="2"/>
  <c r="AE37" i="2"/>
  <c r="AH37" i="2"/>
  <c r="AF37" i="2"/>
  <c r="AG37" i="2"/>
  <c r="T37" i="2"/>
  <c r="U37" i="2"/>
  <c r="V37" i="2"/>
  <c r="AJ37" i="2"/>
  <c r="J16" i="2"/>
  <c r="J24" i="2"/>
  <c r="J17" i="2"/>
  <c r="J25" i="2"/>
  <c r="J18" i="2"/>
  <c r="J10" i="2"/>
  <c r="J15" i="2"/>
  <c r="J11" i="2"/>
  <c r="J19" i="2"/>
  <c r="J13" i="2"/>
  <c r="J22" i="2"/>
  <c r="J23" i="2"/>
  <c r="J12" i="2"/>
  <c r="J20" i="2"/>
  <c r="J21" i="2"/>
  <c r="J14" i="2"/>
  <c r="AE38" i="2"/>
  <c r="AF38" i="2"/>
  <c r="Z38" i="2"/>
  <c r="AG38" i="2"/>
  <c r="U38" i="2"/>
  <c r="X38" i="2"/>
  <c r="V38" i="2"/>
  <c r="W38" i="2"/>
  <c r="AC38" i="2"/>
  <c r="AD38" i="2"/>
  <c r="AH38" i="2"/>
  <c r="T38" i="2"/>
  <c r="D55" i="11"/>
  <c r="D56" i="11"/>
  <c r="D57" i="11"/>
  <c r="D58" i="11"/>
  <c r="D54" i="11"/>
  <c r="X52" i="11"/>
  <c r="V52" i="11"/>
  <c r="T52" i="11"/>
  <c r="R52" i="11"/>
  <c r="P52" i="11"/>
  <c r="N52" i="11"/>
  <c r="L52" i="11"/>
  <c r="J52" i="11"/>
  <c r="H52" i="11"/>
  <c r="F52" i="11"/>
  <c r="D52" i="11"/>
  <c r="F73" i="11"/>
  <c r="D73" i="11"/>
  <c r="AI39" i="2" l="1"/>
  <c r="AK39" i="2" s="1"/>
  <c r="AI36" i="2"/>
  <c r="AK36" i="2" s="1"/>
  <c r="Y38" i="2"/>
  <c r="AA38" i="2" s="1"/>
  <c r="Y37" i="2"/>
  <c r="AA37" i="2" s="1"/>
  <c r="AI40" i="2"/>
  <c r="AK40" i="2" s="1"/>
  <c r="AI38" i="2"/>
  <c r="AK38" i="2" s="1"/>
  <c r="AI37" i="2"/>
  <c r="AK37" i="2" s="1"/>
  <c r="Y40" i="2"/>
  <c r="AA40" i="2" s="1"/>
  <c r="Y39" i="2"/>
  <c r="AA39" i="2" s="1"/>
  <c r="AL39" i="2" s="1"/>
  <c r="E48" i="11" s="1"/>
  <c r="Y36" i="2"/>
  <c r="AA36" i="2" s="1"/>
  <c r="X43" i="11"/>
  <c r="V43" i="11"/>
  <c r="T43" i="11"/>
  <c r="R43" i="11"/>
  <c r="P43" i="11"/>
  <c r="N43" i="11"/>
  <c r="L43" i="11"/>
  <c r="J43" i="11"/>
  <c r="H43" i="11"/>
  <c r="F43" i="11"/>
  <c r="D43" i="11"/>
  <c r="T56" i="11" l="1"/>
  <c r="T58" i="11"/>
  <c r="T54" i="11"/>
  <c r="R57" i="11"/>
  <c r="T55" i="11"/>
  <c r="AL37" i="2"/>
  <c r="E46" i="11" s="1"/>
  <c r="AL38" i="2"/>
  <c r="E47" i="11" s="1"/>
  <c r="AL40" i="2"/>
  <c r="E49" i="11" s="1"/>
  <c r="G73" i="11" s="1"/>
  <c r="AL36" i="2"/>
  <c r="E45" i="11" s="1"/>
  <c r="E73" i="11" s="1"/>
  <c r="I75" i="11"/>
  <c r="J75" i="11" s="1"/>
  <c r="R46" i="2"/>
  <c r="I76" i="11"/>
  <c r="J76" i="11" s="1"/>
  <c r="R51" i="2"/>
  <c r="I78" i="11"/>
  <c r="J78" i="11" s="1"/>
  <c r="R61" i="2"/>
  <c r="I79" i="11"/>
  <c r="J79" i="11" s="1"/>
  <c r="R66" i="2"/>
  <c r="I83" i="11"/>
  <c r="J83" i="11" s="1"/>
  <c r="R86" i="2"/>
  <c r="I77" i="11"/>
  <c r="J77" i="11" s="1"/>
  <c r="R56" i="2"/>
  <c r="S24" i="11"/>
  <c r="S33" i="11" s="1"/>
  <c r="K24" i="11"/>
  <c r="K33" i="11" s="1"/>
  <c r="W23" i="11"/>
  <c r="W32" i="11" s="1"/>
  <c r="O23" i="11"/>
  <c r="O32" i="11" s="1"/>
  <c r="G23" i="11"/>
  <c r="G32" i="11" s="1"/>
  <c r="S22" i="11"/>
  <c r="S31" i="11" s="1"/>
  <c r="K22" i="11"/>
  <c r="K31" i="11" s="1"/>
  <c r="W21" i="11"/>
  <c r="W30" i="11" s="1"/>
  <c r="O21" i="11"/>
  <c r="O30" i="11" s="1"/>
  <c r="G21" i="11"/>
  <c r="G30" i="11" s="1"/>
  <c r="S20" i="11"/>
  <c r="S29" i="11" s="1"/>
  <c r="K20" i="11"/>
  <c r="K29" i="11" s="1"/>
  <c r="R30" i="11"/>
  <c r="R24" i="11"/>
  <c r="J24" i="11"/>
  <c r="V23" i="11"/>
  <c r="N23" i="11"/>
  <c r="F23" i="11"/>
  <c r="R22" i="11"/>
  <c r="J22" i="11"/>
  <c r="V21" i="11"/>
  <c r="N21" i="11"/>
  <c r="F21" i="11"/>
  <c r="R20" i="11"/>
  <c r="J20" i="11"/>
  <c r="X24" i="11"/>
  <c r="P24" i="11"/>
  <c r="H24" i="11"/>
  <c r="T23" i="11"/>
  <c r="L23" i="11"/>
  <c r="X22" i="11"/>
  <c r="P22" i="11"/>
  <c r="H22" i="11"/>
  <c r="T21" i="11"/>
  <c r="L21" i="11"/>
  <c r="X20" i="11"/>
  <c r="P20" i="11"/>
  <c r="H20" i="11"/>
  <c r="V24" i="11"/>
  <c r="N24" i="11"/>
  <c r="R23" i="11"/>
  <c r="V22" i="11"/>
  <c r="N22" i="11"/>
  <c r="R21" i="11"/>
  <c r="V20" i="11"/>
  <c r="F20" i="11"/>
  <c r="T31" i="11"/>
  <c r="M24" i="11"/>
  <c r="M33" i="11" s="1"/>
  <c r="I23" i="11"/>
  <c r="I32" i="11" s="1"/>
  <c r="M22" i="11"/>
  <c r="M31" i="11" s="1"/>
  <c r="Q21" i="11"/>
  <c r="Q30" i="11" s="1"/>
  <c r="W24" i="11"/>
  <c r="W33" i="11" s="1"/>
  <c r="O24" i="11"/>
  <c r="O33" i="11" s="1"/>
  <c r="G24" i="11"/>
  <c r="G33" i="11" s="1"/>
  <c r="S23" i="11"/>
  <c r="S32" i="11" s="1"/>
  <c r="K23" i="11"/>
  <c r="K32" i="11" s="1"/>
  <c r="W22" i="11"/>
  <c r="W31" i="11" s="1"/>
  <c r="O22" i="11"/>
  <c r="O31" i="11" s="1"/>
  <c r="G22" i="11"/>
  <c r="G31" i="11" s="1"/>
  <c r="S21" i="11"/>
  <c r="S30" i="11" s="1"/>
  <c r="K21" i="11"/>
  <c r="K30" i="11" s="1"/>
  <c r="W20" i="11"/>
  <c r="W29" i="11" s="1"/>
  <c r="O20" i="11"/>
  <c r="O29" i="11" s="1"/>
  <c r="G20" i="11"/>
  <c r="G29" i="11" s="1"/>
  <c r="R36" i="2"/>
  <c r="F24" i="11"/>
  <c r="J23" i="11"/>
  <c r="F22" i="11"/>
  <c r="J21" i="11"/>
  <c r="N20" i="11"/>
  <c r="J33" i="11"/>
  <c r="U24" i="11"/>
  <c r="U33" i="11" s="1"/>
  <c r="Y23" i="11"/>
  <c r="Y32" i="11" s="1"/>
  <c r="Q23" i="11"/>
  <c r="Q32" i="11" s="1"/>
  <c r="U22" i="11"/>
  <c r="U31" i="11" s="1"/>
  <c r="Y21" i="11"/>
  <c r="Y30" i="11" s="1"/>
  <c r="L29" i="11"/>
  <c r="L24" i="11"/>
  <c r="T22" i="11"/>
  <c r="I21" i="11"/>
  <c r="I30" i="11" s="1"/>
  <c r="I20" i="11"/>
  <c r="I29" i="11" s="1"/>
  <c r="X32" i="11"/>
  <c r="I24" i="11"/>
  <c r="I33" i="11" s="1"/>
  <c r="Q22" i="11"/>
  <c r="Q31" i="11" s="1"/>
  <c r="H21" i="11"/>
  <c r="X23" i="11"/>
  <c r="L22" i="11"/>
  <c r="Y20" i="11"/>
  <c r="Y29" i="11" s="1"/>
  <c r="T20" i="11"/>
  <c r="J30" i="11"/>
  <c r="M23" i="11"/>
  <c r="M32" i="11" s="1"/>
  <c r="Q20" i="11"/>
  <c r="Q29" i="11" s="1"/>
  <c r="H23" i="11"/>
  <c r="Y22" i="11"/>
  <c r="Y31" i="11" s="1"/>
  <c r="L31" i="11"/>
  <c r="U23" i="11"/>
  <c r="U32" i="11" s="1"/>
  <c r="I22" i="11"/>
  <c r="I31" i="11" s="1"/>
  <c r="U20" i="11"/>
  <c r="U29" i="11" s="1"/>
  <c r="X21" i="11"/>
  <c r="T24" i="11"/>
  <c r="M20" i="11"/>
  <c r="M29" i="11" s="1"/>
  <c r="Q24" i="11"/>
  <c r="Q33" i="11" s="1"/>
  <c r="P23" i="11"/>
  <c r="X33" i="11"/>
  <c r="Y24" i="11"/>
  <c r="Y33" i="11" s="1"/>
  <c r="U21" i="11"/>
  <c r="U30" i="11" s="1"/>
  <c r="R33" i="11"/>
  <c r="P21" i="11"/>
  <c r="H33" i="11"/>
  <c r="R29" i="11"/>
  <c r="M21" i="11"/>
  <c r="M30" i="11" s="1"/>
  <c r="L20" i="11"/>
  <c r="V33" i="11"/>
  <c r="L33" i="11"/>
  <c r="X30" i="11"/>
  <c r="F31" i="11"/>
  <c r="X31" i="11"/>
  <c r="H30" i="11"/>
  <c r="F29" i="11"/>
  <c r="T32" i="11"/>
  <c r="P29" i="11"/>
  <c r="H29" i="11"/>
  <c r="P32" i="11"/>
  <c r="R31" i="11"/>
  <c r="N31" i="11"/>
  <c r="F30" i="11"/>
  <c r="P30" i="11"/>
  <c r="V30" i="11"/>
  <c r="V29" i="11"/>
  <c r="X29" i="11"/>
  <c r="P33" i="11"/>
  <c r="F33" i="11"/>
  <c r="V31" i="11"/>
  <c r="N30" i="11"/>
  <c r="F32" i="11"/>
  <c r="J32" i="11"/>
  <c r="T29" i="11"/>
  <c r="H31" i="11"/>
  <c r="H32" i="11"/>
  <c r="N29" i="11"/>
  <c r="L30" i="11"/>
  <c r="N32" i="11"/>
  <c r="N33" i="11"/>
  <c r="T33" i="11"/>
  <c r="T30" i="11"/>
  <c r="L32" i="11"/>
  <c r="V32" i="11"/>
  <c r="J29" i="11"/>
  <c r="P31" i="11"/>
  <c r="J31" i="11"/>
  <c r="R32" i="11"/>
  <c r="I81" i="11"/>
  <c r="J81" i="11" s="1"/>
  <c r="R76" i="2"/>
  <c r="I80" i="11"/>
  <c r="J80" i="11" s="1"/>
  <c r="R71" i="2"/>
  <c r="I74" i="11"/>
  <c r="J74" i="11" s="1"/>
  <c r="R41" i="2"/>
  <c r="I82" i="11"/>
  <c r="J82" i="11" s="1"/>
  <c r="R81" i="2"/>
  <c r="X57" i="11"/>
  <c r="L54" i="11"/>
  <c r="L58" i="11"/>
  <c r="J57" i="11"/>
  <c r="H55" i="11"/>
  <c r="X55" i="11"/>
  <c r="F55" i="11"/>
  <c r="P57" i="11"/>
  <c r="V56" i="11"/>
  <c r="V58" i="11"/>
  <c r="P54" i="11"/>
  <c r="I73" i="11"/>
  <c r="J73" i="11" s="1"/>
  <c r="R55" i="11"/>
  <c r="H45" i="11"/>
  <c r="P45" i="11"/>
  <c r="X45" i="11"/>
  <c r="N46" i="11"/>
  <c r="S62" i="2" s="1"/>
  <c r="V46" i="11"/>
  <c r="S82" i="2" s="1"/>
  <c r="L47" i="11"/>
  <c r="S58" i="2" s="1"/>
  <c r="T47" i="11"/>
  <c r="S78" i="2" s="1"/>
  <c r="J48" i="11"/>
  <c r="S54" i="2" s="1"/>
  <c r="R48" i="11"/>
  <c r="S74" i="2" s="1"/>
  <c r="H49" i="11"/>
  <c r="P49" i="11"/>
  <c r="X49" i="11"/>
  <c r="F49" i="11"/>
  <c r="H58" i="11"/>
  <c r="T57" i="11"/>
  <c r="L57" i="11"/>
  <c r="X56" i="11"/>
  <c r="P56" i="11"/>
  <c r="H56" i="11"/>
  <c r="X54" i="11"/>
  <c r="J45" i="11"/>
  <c r="R45" i="11"/>
  <c r="H46" i="11"/>
  <c r="S47" i="2" s="1"/>
  <c r="P46" i="11"/>
  <c r="S67" i="2" s="1"/>
  <c r="X46" i="11"/>
  <c r="S87" i="2" s="1"/>
  <c r="N47" i="11"/>
  <c r="S63" i="2" s="1"/>
  <c r="V47" i="11"/>
  <c r="S83" i="2" s="1"/>
  <c r="L48" i="11"/>
  <c r="S59" i="2" s="1"/>
  <c r="T48" i="11"/>
  <c r="S79" i="2" s="1"/>
  <c r="J49" i="11"/>
  <c r="R49" i="11"/>
  <c r="F46" i="11"/>
  <c r="S42" i="2" s="1"/>
  <c r="T45" i="11"/>
  <c r="R46" i="11"/>
  <c r="S72" i="2" s="1"/>
  <c r="H47" i="11"/>
  <c r="S48" i="2" s="1"/>
  <c r="X47" i="11"/>
  <c r="S88" i="2" s="1"/>
  <c r="N48" i="11"/>
  <c r="S64" i="2" s="1"/>
  <c r="L49" i="11"/>
  <c r="F47" i="11"/>
  <c r="S43" i="2" s="1"/>
  <c r="N58" i="11"/>
  <c r="R54" i="11"/>
  <c r="H54" i="11"/>
  <c r="V45" i="11"/>
  <c r="L46" i="11"/>
  <c r="S57" i="2" s="1"/>
  <c r="J47" i="11"/>
  <c r="S53" i="2" s="1"/>
  <c r="H48" i="11"/>
  <c r="S49" i="2" s="1"/>
  <c r="X48" i="11"/>
  <c r="S89" i="2" s="1"/>
  <c r="N49" i="11"/>
  <c r="F48" i="11"/>
  <c r="S44" i="2" s="1"/>
  <c r="J54" i="11"/>
  <c r="F45" i="11"/>
  <c r="L45" i="11"/>
  <c r="J46" i="11"/>
  <c r="S52" i="2" s="1"/>
  <c r="P47" i="11"/>
  <c r="S68" i="2" s="1"/>
  <c r="V48" i="11"/>
  <c r="S84" i="2" s="1"/>
  <c r="T49" i="11"/>
  <c r="X58" i="11"/>
  <c r="J55" i="11"/>
  <c r="N45" i="11"/>
  <c r="T46" i="11"/>
  <c r="S77" i="2" s="1"/>
  <c r="R47" i="11"/>
  <c r="S73" i="2" s="1"/>
  <c r="P48" i="11"/>
  <c r="S69" i="2" s="1"/>
  <c r="V49" i="11"/>
  <c r="P55" i="11"/>
  <c r="L55" i="11"/>
  <c r="H57" i="11"/>
  <c r="N56" i="11"/>
  <c r="N55" i="11"/>
  <c r="F56" i="11"/>
  <c r="R58" i="11"/>
  <c r="N57" i="11"/>
  <c r="L56" i="11"/>
  <c r="R56" i="11"/>
  <c r="N54" i="11"/>
  <c r="J58" i="11"/>
  <c r="F57" i="11"/>
  <c r="V54" i="11"/>
  <c r="V57" i="11"/>
  <c r="F54" i="11"/>
  <c r="V55" i="11"/>
  <c r="J56" i="11"/>
  <c r="F58" i="11"/>
  <c r="P58" i="11"/>
  <c r="G11" i="3"/>
  <c r="G12" i="3"/>
  <c r="G13" i="3"/>
  <c r="G14" i="3"/>
  <c r="G15" i="3"/>
  <c r="G16" i="3"/>
  <c r="G17" i="3"/>
  <c r="G18" i="3"/>
  <c r="G10" i="3"/>
  <c r="F82" i="11" l="1"/>
  <c r="S85" i="2"/>
  <c r="AC84" i="2"/>
  <c r="U84" i="2"/>
  <c r="AF84" i="2"/>
  <c r="X84" i="2"/>
  <c r="Z84" i="2"/>
  <c r="AD84" i="2"/>
  <c r="AE84" i="2"/>
  <c r="V84" i="2"/>
  <c r="W84" i="2"/>
  <c r="T84" i="2"/>
  <c r="AG84" i="2"/>
  <c r="AH84" i="2"/>
  <c r="AJ84" i="2"/>
  <c r="F77" i="11"/>
  <c r="S60" i="2"/>
  <c r="AC64" i="2"/>
  <c r="U64" i="2"/>
  <c r="AF64" i="2"/>
  <c r="X64" i="2"/>
  <c r="AD64" i="2"/>
  <c r="T64" i="2"/>
  <c r="W64" i="2"/>
  <c r="AE64" i="2"/>
  <c r="AG64" i="2"/>
  <c r="V64" i="2"/>
  <c r="Z64" i="2"/>
  <c r="AH64" i="2"/>
  <c r="AJ64" i="2"/>
  <c r="F76" i="11"/>
  <c r="S55" i="2"/>
  <c r="D80" i="11"/>
  <c r="S71" i="2"/>
  <c r="F79" i="11"/>
  <c r="S70" i="2"/>
  <c r="D83" i="11"/>
  <c r="S86" i="2"/>
  <c r="AC57" i="2"/>
  <c r="W57" i="2"/>
  <c r="T57" i="2"/>
  <c r="AD57" i="2"/>
  <c r="X57" i="2"/>
  <c r="AE57" i="2"/>
  <c r="AH57" i="2"/>
  <c r="AG57" i="2"/>
  <c r="AF57" i="2"/>
  <c r="Z57" i="2"/>
  <c r="U57" i="2"/>
  <c r="V57" i="2"/>
  <c r="AJ57" i="2"/>
  <c r="AE62" i="2"/>
  <c r="AF62" i="2"/>
  <c r="AG62" i="2"/>
  <c r="U62" i="2"/>
  <c r="X62" i="2"/>
  <c r="V62" i="2"/>
  <c r="W62" i="2"/>
  <c r="Z62" i="2"/>
  <c r="AC62" i="2"/>
  <c r="AD62" i="2"/>
  <c r="AH62" i="2"/>
  <c r="T62" i="2"/>
  <c r="AJ62" i="2"/>
  <c r="Z52" i="2"/>
  <c r="AC52" i="2"/>
  <c r="U52" i="2"/>
  <c r="AF52" i="2"/>
  <c r="X52" i="2"/>
  <c r="AE52" i="2"/>
  <c r="W52" i="2"/>
  <c r="AD52" i="2"/>
  <c r="V52" i="2"/>
  <c r="T52" i="2"/>
  <c r="AG52" i="2"/>
  <c r="AH52" i="2"/>
  <c r="AJ52" i="2"/>
  <c r="Z88" i="2"/>
  <c r="AC88" i="2"/>
  <c r="U88" i="2"/>
  <c r="AF88" i="2"/>
  <c r="X88" i="2"/>
  <c r="AD88" i="2"/>
  <c r="AE88" i="2"/>
  <c r="AG88" i="2"/>
  <c r="W88" i="2"/>
  <c r="V88" i="2"/>
  <c r="AH88" i="2"/>
  <c r="T88" i="2"/>
  <c r="AJ88" i="2"/>
  <c r="F75" i="11"/>
  <c r="S50" i="2"/>
  <c r="D79" i="11"/>
  <c r="S66" i="2"/>
  <c r="AG47" i="2"/>
  <c r="W47" i="2"/>
  <c r="AH47" i="2"/>
  <c r="X47" i="2"/>
  <c r="AD47" i="2"/>
  <c r="Z47" i="2"/>
  <c r="U47" i="2"/>
  <c r="T47" i="2"/>
  <c r="V47" i="2"/>
  <c r="AC47" i="2"/>
  <c r="AF47" i="2"/>
  <c r="AE47" i="2"/>
  <c r="AJ47" i="2"/>
  <c r="AC77" i="2"/>
  <c r="W77" i="2"/>
  <c r="AD77" i="2"/>
  <c r="X77" i="2"/>
  <c r="AE77" i="2"/>
  <c r="AH77" i="2"/>
  <c r="AF77" i="2"/>
  <c r="AG77" i="2"/>
  <c r="T77" i="2"/>
  <c r="Z77" i="2"/>
  <c r="U77" i="2"/>
  <c r="V77" i="2"/>
  <c r="AJ77" i="2"/>
  <c r="D78" i="11"/>
  <c r="S61" i="2"/>
  <c r="AG79" i="2"/>
  <c r="W79" i="2"/>
  <c r="Z79" i="2"/>
  <c r="AH79" i="2"/>
  <c r="X79" i="2"/>
  <c r="AD79" i="2"/>
  <c r="U79" i="2"/>
  <c r="V79" i="2"/>
  <c r="T79" i="2"/>
  <c r="AC79" i="2"/>
  <c r="AF79" i="2"/>
  <c r="AE79" i="2"/>
  <c r="AJ79" i="2"/>
  <c r="Z44" i="2"/>
  <c r="AC44" i="2"/>
  <c r="U44" i="2"/>
  <c r="AF44" i="2"/>
  <c r="X44" i="2"/>
  <c r="T44" i="2"/>
  <c r="AE44" i="2"/>
  <c r="W44" i="2"/>
  <c r="V44" i="2"/>
  <c r="AD44" i="2"/>
  <c r="AG44" i="2"/>
  <c r="AH44" i="2"/>
  <c r="AJ44" i="2"/>
  <c r="AG59" i="2"/>
  <c r="W59" i="2"/>
  <c r="AH59" i="2"/>
  <c r="X59" i="2"/>
  <c r="Z59" i="2"/>
  <c r="AD59" i="2"/>
  <c r="AE59" i="2"/>
  <c r="U59" i="2"/>
  <c r="AC59" i="2"/>
  <c r="T59" i="2"/>
  <c r="AF59" i="2"/>
  <c r="V59" i="2"/>
  <c r="AJ59" i="2"/>
  <c r="D75" i="11"/>
  <c r="S46" i="2"/>
  <c r="AC73" i="2"/>
  <c r="W73" i="2"/>
  <c r="T73" i="2"/>
  <c r="AD73" i="2"/>
  <c r="X73" i="2"/>
  <c r="Z73" i="2"/>
  <c r="AE73" i="2"/>
  <c r="AH73" i="2"/>
  <c r="AF73" i="2"/>
  <c r="AG73" i="2"/>
  <c r="U73" i="2"/>
  <c r="V73" i="2"/>
  <c r="AJ73" i="2"/>
  <c r="F80" i="11"/>
  <c r="S75" i="2"/>
  <c r="F83" i="11"/>
  <c r="S90" i="2"/>
  <c r="AC68" i="2"/>
  <c r="U68" i="2"/>
  <c r="AF68" i="2"/>
  <c r="X68" i="2"/>
  <c r="AD68" i="2"/>
  <c r="AE68" i="2"/>
  <c r="W68" i="2"/>
  <c r="T68" i="2"/>
  <c r="V68" i="2"/>
  <c r="AH68" i="2"/>
  <c r="Z68" i="2"/>
  <c r="AG68" i="2"/>
  <c r="AJ68" i="2"/>
  <c r="D77" i="11"/>
  <c r="S56" i="2"/>
  <c r="AE74" i="2"/>
  <c r="AF74" i="2"/>
  <c r="T74" i="2"/>
  <c r="AG74" i="2"/>
  <c r="U74" i="2"/>
  <c r="Z74" i="2"/>
  <c r="X74" i="2"/>
  <c r="AH74" i="2"/>
  <c r="V74" i="2"/>
  <c r="W74" i="2"/>
  <c r="AC74" i="2"/>
  <c r="AD74" i="2"/>
  <c r="AJ74" i="2"/>
  <c r="D74" i="11"/>
  <c r="S41" i="2"/>
  <c r="F78" i="11"/>
  <c r="S65" i="2"/>
  <c r="Z72" i="2"/>
  <c r="AC72" i="2"/>
  <c r="U72" i="2"/>
  <c r="AF72" i="2"/>
  <c r="X72" i="2"/>
  <c r="AD72" i="2"/>
  <c r="AE72" i="2"/>
  <c r="AG72" i="2"/>
  <c r="V72" i="2"/>
  <c r="AH72" i="2"/>
  <c r="W72" i="2"/>
  <c r="T72" i="2"/>
  <c r="AJ72" i="2"/>
  <c r="AG83" i="2"/>
  <c r="W83" i="2"/>
  <c r="AH83" i="2"/>
  <c r="X83" i="2"/>
  <c r="AD83" i="2"/>
  <c r="Z83" i="2"/>
  <c r="AC83" i="2"/>
  <c r="AE83" i="2"/>
  <c r="U83" i="2"/>
  <c r="AF83" i="2"/>
  <c r="V83" i="2"/>
  <c r="T83" i="2"/>
  <c r="AJ83" i="2"/>
  <c r="AE54" i="2"/>
  <c r="AF54" i="2"/>
  <c r="AG54" i="2"/>
  <c r="U54" i="2"/>
  <c r="X54" i="2"/>
  <c r="V54" i="2"/>
  <c r="W54" i="2"/>
  <c r="T54" i="2"/>
  <c r="AC54" i="2"/>
  <c r="AD54" i="2"/>
  <c r="AH54" i="2"/>
  <c r="Z54" i="2"/>
  <c r="AJ54" i="2"/>
  <c r="D82" i="11"/>
  <c r="S81" i="2"/>
  <c r="D76" i="11"/>
  <c r="S51" i="2"/>
  <c r="AC48" i="2"/>
  <c r="U48" i="2"/>
  <c r="AF48" i="2"/>
  <c r="X48" i="2"/>
  <c r="Z48" i="2"/>
  <c r="AD48" i="2"/>
  <c r="AG48" i="2"/>
  <c r="V48" i="2"/>
  <c r="AE48" i="2"/>
  <c r="AH48" i="2"/>
  <c r="W48" i="2"/>
  <c r="T48" i="2"/>
  <c r="AJ48" i="2"/>
  <c r="AC89" i="2"/>
  <c r="W89" i="2"/>
  <c r="T89" i="2"/>
  <c r="AD89" i="2"/>
  <c r="X89" i="2"/>
  <c r="AE89" i="2"/>
  <c r="Z89" i="2"/>
  <c r="AH89" i="2"/>
  <c r="AG89" i="2"/>
  <c r="AF89" i="2"/>
  <c r="U89" i="2"/>
  <c r="V89" i="2"/>
  <c r="AJ89" i="2"/>
  <c r="D81" i="11"/>
  <c r="S76" i="2"/>
  <c r="AG63" i="2"/>
  <c r="W63" i="2"/>
  <c r="AH63" i="2"/>
  <c r="X63" i="2"/>
  <c r="AD63" i="2"/>
  <c r="T63" i="2"/>
  <c r="AC63" i="2"/>
  <c r="U63" i="2"/>
  <c r="Z63" i="2"/>
  <c r="V63" i="2"/>
  <c r="AF63" i="2"/>
  <c r="AE63" i="2"/>
  <c r="AJ63" i="2"/>
  <c r="AE78" i="2"/>
  <c r="AF78" i="2"/>
  <c r="AG78" i="2"/>
  <c r="U78" i="2"/>
  <c r="X78" i="2"/>
  <c r="V78" i="2"/>
  <c r="W78" i="2"/>
  <c r="AC78" i="2"/>
  <c r="AD78" i="2"/>
  <c r="T78" i="2"/>
  <c r="AH78" i="2"/>
  <c r="Z78" i="2"/>
  <c r="AJ78" i="2"/>
  <c r="AC49" i="2"/>
  <c r="W49" i="2"/>
  <c r="T49" i="2"/>
  <c r="AD49" i="2"/>
  <c r="X49" i="2"/>
  <c r="AE49" i="2"/>
  <c r="AH49" i="2"/>
  <c r="Z49" i="2"/>
  <c r="AF49" i="2"/>
  <c r="AG49" i="2"/>
  <c r="V49" i="2"/>
  <c r="U49" i="2"/>
  <c r="AJ49" i="2"/>
  <c r="AG87" i="2"/>
  <c r="W87" i="2"/>
  <c r="Z87" i="2"/>
  <c r="AH87" i="2"/>
  <c r="X87" i="2"/>
  <c r="AD87" i="2"/>
  <c r="U87" i="2"/>
  <c r="T87" i="2"/>
  <c r="V87" i="2"/>
  <c r="AC87" i="2"/>
  <c r="AE87" i="2"/>
  <c r="AF87" i="2"/>
  <c r="AJ87" i="2"/>
  <c r="AE58" i="2"/>
  <c r="Z58" i="2"/>
  <c r="AF58" i="2"/>
  <c r="T58" i="2"/>
  <c r="AG58" i="2"/>
  <c r="U58" i="2"/>
  <c r="X58" i="2"/>
  <c r="AH58" i="2"/>
  <c r="V58" i="2"/>
  <c r="W58" i="2"/>
  <c r="AD58" i="2"/>
  <c r="AC58" i="2"/>
  <c r="AJ58" i="2"/>
  <c r="AC69" i="2"/>
  <c r="W69" i="2"/>
  <c r="AD69" i="2"/>
  <c r="X69" i="2"/>
  <c r="AE69" i="2"/>
  <c r="AH69" i="2"/>
  <c r="AF69" i="2"/>
  <c r="T69" i="2"/>
  <c r="AG69" i="2"/>
  <c r="U69" i="2"/>
  <c r="V69" i="2"/>
  <c r="Z69" i="2"/>
  <c r="AJ69" i="2"/>
  <c r="F81" i="11"/>
  <c r="S80" i="2"/>
  <c r="AC53" i="2"/>
  <c r="W53" i="2"/>
  <c r="AD53" i="2"/>
  <c r="X53" i="2"/>
  <c r="AE53" i="2"/>
  <c r="Z53" i="2"/>
  <c r="AH53" i="2"/>
  <c r="AF53" i="2"/>
  <c r="T53" i="2"/>
  <c r="AG53" i="2"/>
  <c r="U53" i="2"/>
  <c r="V53" i="2"/>
  <c r="AJ53" i="2"/>
  <c r="AG43" i="2"/>
  <c r="W43" i="2"/>
  <c r="AH43" i="2"/>
  <c r="X43" i="2"/>
  <c r="AD43" i="2"/>
  <c r="T43" i="2"/>
  <c r="AE43" i="2"/>
  <c r="U43" i="2"/>
  <c r="AC43" i="2"/>
  <c r="AF43" i="2"/>
  <c r="V43" i="2"/>
  <c r="Z43" i="2"/>
  <c r="AJ43" i="2"/>
  <c r="AE42" i="2"/>
  <c r="AF42" i="2"/>
  <c r="T42" i="2"/>
  <c r="Y42" i="2" s="1"/>
  <c r="AA42" i="2" s="1"/>
  <c r="AG42" i="2"/>
  <c r="U42" i="2"/>
  <c r="X42" i="2"/>
  <c r="Z42" i="2"/>
  <c r="AH42" i="2"/>
  <c r="V42" i="2"/>
  <c r="W42" i="2"/>
  <c r="AD42" i="2"/>
  <c r="AC42" i="2"/>
  <c r="AJ42" i="2"/>
  <c r="AG67" i="2"/>
  <c r="W67" i="2"/>
  <c r="AH67" i="2"/>
  <c r="X67" i="2"/>
  <c r="Z67" i="2"/>
  <c r="AD67" i="2"/>
  <c r="AE67" i="2"/>
  <c r="U67" i="2"/>
  <c r="AC67" i="2"/>
  <c r="T67" i="2"/>
  <c r="AF67" i="2"/>
  <c r="V67" i="2"/>
  <c r="AJ67" i="2"/>
  <c r="F74" i="11"/>
  <c r="S45" i="2"/>
  <c r="AE82" i="2"/>
  <c r="T82" i="2"/>
  <c r="AF82" i="2"/>
  <c r="AG82" i="2"/>
  <c r="U82" i="2"/>
  <c r="X82" i="2"/>
  <c r="AH82" i="2"/>
  <c r="V82" i="2"/>
  <c r="W82" i="2"/>
  <c r="AC82" i="2"/>
  <c r="AD82" i="2"/>
  <c r="Z82" i="2"/>
  <c r="AJ82" i="2"/>
  <c r="D75" i="3"/>
  <c r="E75" i="3"/>
  <c r="F75" i="3" s="1"/>
  <c r="G75" i="3" s="1"/>
  <c r="H75" i="3" s="1"/>
  <c r="C75" i="3"/>
  <c r="J75" i="3"/>
  <c r="B76" i="3"/>
  <c r="C76" i="3" s="1"/>
  <c r="D76" i="3" s="1"/>
  <c r="E76" i="3" s="1"/>
  <c r="F76" i="3" s="1"/>
  <c r="G76" i="3" s="1"/>
  <c r="H76" i="3" s="1"/>
  <c r="B77" i="3"/>
  <c r="C77" i="3" s="1"/>
  <c r="D77" i="3" s="1"/>
  <c r="E77" i="3" s="1"/>
  <c r="F77" i="3" s="1"/>
  <c r="G77" i="3" s="1"/>
  <c r="H77" i="3" s="1"/>
  <c r="B78" i="3"/>
  <c r="C78" i="3" s="1"/>
  <c r="D78" i="3" s="1"/>
  <c r="E78" i="3" s="1"/>
  <c r="F78" i="3" s="1"/>
  <c r="G78" i="3" s="1"/>
  <c r="H78" i="3" s="1"/>
  <c r="B79" i="3"/>
  <c r="J79" i="3" s="1"/>
  <c r="B80" i="3"/>
  <c r="J80" i="3" s="1"/>
  <c r="B81" i="3"/>
  <c r="J81" i="3" s="1"/>
  <c r="B82" i="3"/>
  <c r="J82" i="3" s="1"/>
  <c r="B83" i="3"/>
  <c r="J83" i="3" s="1"/>
  <c r="D73" i="3"/>
  <c r="E73" i="3"/>
  <c r="F73" i="3"/>
  <c r="G73" i="3"/>
  <c r="H73" i="3"/>
  <c r="D72" i="3"/>
  <c r="E72" i="3"/>
  <c r="F72" i="3"/>
  <c r="G72" i="3"/>
  <c r="H72" i="3"/>
  <c r="C72" i="3"/>
  <c r="Y69" i="2" l="1"/>
  <c r="Y84" i="2"/>
  <c r="Y73" i="2"/>
  <c r="Y54" i="2"/>
  <c r="AA54" i="2" s="1"/>
  <c r="AI83" i="2"/>
  <c r="AK83" i="2" s="1"/>
  <c r="AA73" i="2"/>
  <c r="AI47" i="2"/>
  <c r="AK47" i="2" s="1"/>
  <c r="AI78" i="2"/>
  <c r="AK78" i="2" s="1"/>
  <c r="Y83" i="2"/>
  <c r="AA83" i="2" s="1"/>
  <c r="AL83" i="2" s="1"/>
  <c r="W47" i="11" s="1"/>
  <c r="W56" i="11" s="1"/>
  <c r="AA69" i="2"/>
  <c r="Y53" i="2"/>
  <c r="AA53" i="2" s="1"/>
  <c r="Y77" i="2"/>
  <c r="AA77" i="2" s="1"/>
  <c r="AI48" i="2"/>
  <c r="AK48" i="2" s="1"/>
  <c r="AG55" i="2"/>
  <c r="W55" i="2"/>
  <c r="AH55" i="2"/>
  <c r="X55" i="2"/>
  <c r="AD55" i="2"/>
  <c r="U55" i="2"/>
  <c r="T55" i="2"/>
  <c r="V55" i="2"/>
  <c r="AC55" i="2"/>
  <c r="Z55" i="2"/>
  <c r="AE55" i="2"/>
  <c r="AF55" i="2"/>
  <c r="AJ55" i="2"/>
  <c r="AI57" i="2"/>
  <c r="AK57" i="2" s="1"/>
  <c r="Y43" i="2"/>
  <c r="AA43" i="2" s="1"/>
  <c r="AI49" i="2"/>
  <c r="AK49" i="2" s="1"/>
  <c r="AI72" i="2"/>
  <c r="AK72" i="2" s="1"/>
  <c r="AI74" i="2"/>
  <c r="AK74" i="2" s="1"/>
  <c r="Y74" i="2"/>
  <c r="AA74" i="2" s="1"/>
  <c r="Y59" i="2"/>
  <c r="AA59" i="2" s="1"/>
  <c r="Y47" i="2"/>
  <c r="AA47" i="2" s="1"/>
  <c r="AE66" i="2"/>
  <c r="AF66" i="2"/>
  <c r="Z66" i="2"/>
  <c r="T66" i="2"/>
  <c r="AG66" i="2"/>
  <c r="U66" i="2"/>
  <c r="X66" i="2"/>
  <c r="AH66" i="2"/>
  <c r="V66" i="2"/>
  <c r="W66" i="2"/>
  <c r="AC66" i="2"/>
  <c r="AD66" i="2"/>
  <c r="AJ66" i="2"/>
  <c r="AE86" i="2"/>
  <c r="AF86" i="2"/>
  <c r="AG86" i="2"/>
  <c r="U86" i="2"/>
  <c r="X86" i="2"/>
  <c r="V86" i="2"/>
  <c r="W86" i="2"/>
  <c r="T86" i="2"/>
  <c r="AC86" i="2"/>
  <c r="AH86" i="2"/>
  <c r="AD86" i="2"/>
  <c r="Z86" i="2"/>
  <c r="AJ86" i="2"/>
  <c r="AA84" i="2"/>
  <c r="AI69" i="2"/>
  <c r="AK69" i="2" s="1"/>
  <c r="AI89" i="2"/>
  <c r="AK89" i="2" s="1"/>
  <c r="AC81" i="2"/>
  <c r="W81" i="2"/>
  <c r="T81" i="2"/>
  <c r="AD81" i="2"/>
  <c r="X81" i="2"/>
  <c r="AE81" i="2"/>
  <c r="Z81" i="2"/>
  <c r="AH81" i="2"/>
  <c r="AG81" i="2"/>
  <c r="AF81" i="2"/>
  <c r="V81" i="2"/>
  <c r="U81" i="2"/>
  <c r="AJ81" i="2"/>
  <c r="AI68" i="2"/>
  <c r="AK68" i="2" s="1"/>
  <c r="AI59" i="2"/>
  <c r="AK59" i="2" s="1"/>
  <c r="Y44" i="2"/>
  <c r="AA44" i="2" s="1"/>
  <c r="Y52" i="2"/>
  <c r="AA52" i="2" s="1"/>
  <c r="AI54" i="2"/>
  <c r="AK54" i="2" s="1"/>
  <c r="Y62" i="2"/>
  <c r="AA62" i="2" s="1"/>
  <c r="C83" i="3"/>
  <c r="D83" i="3" s="1"/>
  <c r="E83" i="3" s="1"/>
  <c r="F83" i="3" s="1"/>
  <c r="G83" i="3" s="1"/>
  <c r="H83" i="3" s="1"/>
  <c r="C82" i="3"/>
  <c r="D82" i="3" s="1"/>
  <c r="E82" i="3" s="1"/>
  <c r="F82" i="3" s="1"/>
  <c r="G82" i="3" s="1"/>
  <c r="H82" i="3" s="1"/>
  <c r="Y67" i="2"/>
  <c r="AA67" i="2" s="1"/>
  <c r="AI53" i="2"/>
  <c r="AK53" i="2" s="1"/>
  <c r="AI87" i="2"/>
  <c r="AK87" i="2" s="1"/>
  <c r="AC65" i="2"/>
  <c r="W65" i="2"/>
  <c r="Z65" i="2"/>
  <c r="T65" i="2"/>
  <c r="AD65" i="2"/>
  <c r="X65" i="2"/>
  <c r="AE65" i="2"/>
  <c r="AH65" i="2"/>
  <c r="AF65" i="2"/>
  <c r="AG65" i="2"/>
  <c r="V65" i="2"/>
  <c r="U65" i="2"/>
  <c r="AJ65" i="2"/>
  <c r="Y68" i="2"/>
  <c r="AA68" i="2" s="1"/>
  <c r="AE90" i="2"/>
  <c r="AF90" i="2"/>
  <c r="T90" i="2"/>
  <c r="AG90" i="2"/>
  <c r="U90" i="2"/>
  <c r="X90" i="2"/>
  <c r="AH90" i="2"/>
  <c r="V90" i="2"/>
  <c r="W90" i="2"/>
  <c r="Z90" i="2"/>
  <c r="AD90" i="2"/>
  <c r="AC90" i="2"/>
  <c r="AJ90" i="2"/>
  <c r="AI73" i="2"/>
  <c r="AK73" i="2" s="1"/>
  <c r="AI79" i="2"/>
  <c r="AK79" i="2" s="1"/>
  <c r="AI77" i="2"/>
  <c r="AK77" i="2" s="1"/>
  <c r="AE50" i="2"/>
  <c r="AF50" i="2"/>
  <c r="T50" i="2"/>
  <c r="AG50" i="2"/>
  <c r="U50" i="2"/>
  <c r="X50" i="2"/>
  <c r="AH50" i="2"/>
  <c r="V50" i="2"/>
  <c r="W50" i="2"/>
  <c r="Z50" i="2"/>
  <c r="AC50" i="2"/>
  <c r="AD50" i="2"/>
  <c r="AJ50" i="2"/>
  <c r="AI62" i="2"/>
  <c r="AK62" i="2" s="1"/>
  <c r="AE70" i="2"/>
  <c r="AF70" i="2"/>
  <c r="AG70" i="2"/>
  <c r="U70" i="2"/>
  <c r="X70" i="2"/>
  <c r="V70" i="2"/>
  <c r="Z70" i="2"/>
  <c r="W70" i="2"/>
  <c r="AC70" i="2"/>
  <c r="AH70" i="2"/>
  <c r="AD70" i="2"/>
  <c r="T70" i="2"/>
  <c r="AJ70" i="2"/>
  <c r="AI88" i="2"/>
  <c r="AK88" i="2" s="1"/>
  <c r="Y64" i="2"/>
  <c r="AA64" i="2" s="1"/>
  <c r="C81" i="3"/>
  <c r="D81" i="3" s="1"/>
  <c r="E81" i="3" s="1"/>
  <c r="F81" i="3" s="1"/>
  <c r="G81" i="3" s="1"/>
  <c r="H81" i="3" s="1"/>
  <c r="AI82" i="2"/>
  <c r="AK82" i="2" s="1"/>
  <c r="Y82" i="2"/>
  <c r="AA82" i="2" s="1"/>
  <c r="AI67" i="2"/>
  <c r="AK67" i="2" s="1"/>
  <c r="Z80" i="2"/>
  <c r="AC80" i="2"/>
  <c r="U80" i="2"/>
  <c r="AF80" i="2"/>
  <c r="X80" i="2"/>
  <c r="AD80" i="2"/>
  <c r="AE80" i="2"/>
  <c r="AG80" i="2"/>
  <c r="V80" i="2"/>
  <c r="W80" i="2"/>
  <c r="AH80" i="2"/>
  <c r="T80" i="2"/>
  <c r="AJ80" i="2"/>
  <c r="AI58" i="2"/>
  <c r="AK58" i="2" s="1"/>
  <c r="Y58" i="2"/>
  <c r="AA58" i="2" s="1"/>
  <c r="AC76" i="2"/>
  <c r="U76" i="2"/>
  <c r="AF76" i="2"/>
  <c r="X76" i="2"/>
  <c r="T76" i="2"/>
  <c r="Z76" i="2"/>
  <c r="AE76" i="2"/>
  <c r="W76" i="2"/>
  <c r="V76" i="2"/>
  <c r="AD76" i="2"/>
  <c r="AG76" i="2"/>
  <c r="AH76" i="2"/>
  <c r="AJ76" i="2"/>
  <c r="Y48" i="2"/>
  <c r="AA48" i="2" s="1"/>
  <c r="AL48" i="2" s="1"/>
  <c r="I47" i="11" s="1"/>
  <c r="I56" i="11" s="1"/>
  <c r="AC56" i="2"/>
  <c r="U56" i="2"/>
  <c r="AF56" i="2"/>
  <c r="X56" i="2"/>
  <c r="AD56" i="2"/>
  <c r="AG56" i="2"/>
  <c r="W56" i="2"/>
  <c r="AE56" i="2"/>
  <c r="V56" i="2"/>
  <c r="AH56" i="2"/>
  <c r="T56" i="2"/>
  <c r="Z56" i="2"/>
  <c r="AJ56" i="2"/>
  <c r="AE46" i="2"/>
  <c r="AF46" i="2"/>
  <c r="AG46" i="2"/>
  <c r="U46" i="2"/>
  <c r="Z46" i="2"/>
  <c r="X46" i="2"/>
  <c r="V46" i="2"/>
  <c r="W46" i="2"/>
  <c r="AC46" i="2"/>
  <c r="AD46" i="2"/>
  <c r="AH46" i="2"/>
  <c r="T46" i="2"/>
  <c r="AJ46" i="2"/>
  <c r="Y79" i="2"/>
  <c r="AA79" i="2" s="1"/>
  <c r="Y57" i="2"/>
  <c r="AA57" i="2" s="1"/>
  <c r="AI84" i="2"/>
  <c r="AK84" i="2" s="1"/>
  <c r="AG51" i="2"/>
  <c r="W51" i="2"/>
  <c r="Z51" i="2"/>
  <c r="AH51" i="2"/>
  <c r="X51" i="2"/>
  <c r="T51" i="2"/>
  <c r="AD51" i="2"/>
  <c r="AE51" i="2"/>
  <c r="AC51" i="2"/>
  <c r="U51" i="2"/>
  <c r="AF51" i="2"/>
  <c r="V51" i="2"/>
  <c r="AJ51" i="2"/>
  <c r="Y87" i="2"/>
  <c r="AA87" i="2" s="1"/>
  <c r="Y49" i="2"/>
  <c r="AA49" i="2" s="1"/>
  <c r="Y78" i="2"/>
  <c r="AA78" i="2" s="1"/>
  <c r="AL78" i="2" s="1"/>
  <c r="U47" i="11" s="1"/>
  <c r="U56" i="11" s="1"/>
  <c r="AI63" i="2"/>
  <c r="AK63" i="2" s="1"/>
  <c r="AC41" i="2"/>
  <c r="W41" i="2"/>
  <c r="T41" i="2"/>
  <c r="AD41" i="2"/>
  <c r="X41" i="2"/>
  <c r="AE41" i="2"/>
  <c r="AH41" i="2"/>
  <c r="Z41" i="2"/>
  <c r="AF41" i="2"/>
  <c r="AG41" i="2"/>
  <c r="U41" i="2"/>
  <c r="V41" i="2"/>
  <c r="AJ41" i="2"/>
  <c r="AG75" i="2"/>
  <c r="W75" i="2"/>
  <c r="AH75" i="2"/>
  <c r="X75" i="2"/>
  <c r="AD75" i="2"/>
  <c r="T75" i="2"/>
  <c r="AC75" i="2"/>
  <c r="AE75" i="2"/>
  <c r="Z75" i="2"/>
  <c r="U75" i="2"/>
  <c r="AF75" i="2"/>
  <c r="V75" i="2"/>
  <c r="AJ75" i="2"/>
  <c r="AC61" i="2"/>
  <c r="W61" i="2"/>
  <c r="AD61" i="2"/>
  <c r="X61" i="2"/>
  <c r="AE61" i="2"/>
  <c r="AH61" i="2"/>
  <c r="AF61" i="2"/>
  <c r="Z61" i="2"/>
  <c r="AG61" i="2"/>
  <c r="T61" i="2"/>
  <c r="U61" i="2"/>
  <c r="V61" i="2"/>
  <c r="AJ61" i="2"/>
  <c r="Y88" i="2"/>
  <c r="AA88" i="2" s="1"/>
  <c r="AL88" i="2" s="1"/>
  <c r="Y47" i="11" s="1"/>
  <c r="Y56" i="11" s="1"/>
  <c r="AI52" i="2"/>
  <c r="AK52" i="2" s="1"/>
  <c r="AL52" i="2" s="1"/>
  <c r="K46" i="11" s="1"/>
  <c r="K55" i="11" s="1"/>
  <c r="AG71" i="2"/>
  <c r="W71" i="2"/>
  <c r="AH71" i="2"/>
  <c r="X71" i="2"/>
  <c r="AD71" i="2"/>
  <c r="U71" i="2"/>
  <c r="AC71" i="2"/>
  <c r="Z71" i="2"/>
  <c r="V71" i="2"/>
  <c r="AE71" i="2"/>
  <c r="AF71" i="2"/>
  <c r="T71" i="2"/>
  <c r="AJ71" i="2"/>
  <c r="AI64" i="2"/>
  <c r="AK64" i="2" s="1"/>
  <c r="AC85" i="2"/>
  <c r="W85" i="2"/>
  <c r="AD85" i="2"/>
  <c r="X85" i="2"/>
  <c r="AE85" i="2"/>
  <c r="AH85" i="2"/>
  <c r="AF85" i="2"/>
  <c r="T85" i="2"/>
  <c r="AG85" i="2"/>
  <c r="Z85" i="2"/>
  <c r="U85" i="2"/>
  <c r="V85" i="2"/>
  <c r="AJ85" i="2"/>
  <c r="AC45" i="2"/>
  <c r="W45" i="2"/>
  <c r="AD45" i="2"/>
  <c r="X45" i="2"/>
  <c r="Z45" i="2"/>
  <c r="AE45" i="2"/>
  <c r="AH45" i="2"/>
  <c r="AF45" i="2"/>
  <c r="AG45" i="2"/>
  <c r="T45" i="2"/>
  <c r="U45" i="2"/>
  <c r="V45" i="2"/>
  <c r="AJ45" i="2"/>
  <c r="AI42" i="2"/>
  <c r="AK42" i="2" s="1"/>
  <c r="AL42" i="2" s="1"/>
  <c r="G46" i="11" s="1"/>
  <c r="G55" i="11" s="1"/>
  <c r="AI43" i="2"/>
  <c r="AK43" i="2" s="1"/>
  <c r="AL43" i="2" s="1"/>
  <c r="G47" i="11" s="1"/>
  <c r="G56" i="11" s="1"/>
  <c r="Y63" i="2"/>
  <c r="AA63" i="2" s="1"/>
  <c r="Y89" i="2"/>
  <c r="AA89" i="2" s="1"/>
  <c r="Y72" i="2"/>
  <c r="AA72" i="2" s="1"/>
  <c r="AL72" i="2" s="1"/>
  <c r="S46" i="11" s="1"/>
  <c r="S55" i="11" s="1"/>
  <c r="AI44" i="2"/>
  <c r="AK44" i="2" s="1"/>
  <c r="AC60" i="2"/>
  <c r="U60" i="2"/>
  <c r="Z60" i="2"/>
  <c r="AF60" i="2"/>
  <c r="X60" i="2"/>
  <c r="V60" i="2"/>
  <c r="AD60" i="2"/>
  <c r="AE60" i="2"/>
  <c r="W60" i="2"/>
  <c r="T60" i="2"/>
  <c r="AG60" i="2"/>
  <c r="AH60" i="2"/>
  <c r="AJ60" i="2"/>
  <c r="C80" i="3"/>
  <c r="D80" i="3" s="1"/>
  <c r="E80" i="3" s="1"/>
  <c r="F80" i="3" s="1"/>
  <c r="G80" i="3" s="1"/>
  <c r="H80" i="3" s="1"/>
  <c r="C79" i="3"/>
  <c r="D79" i="3" s="1"/>
  <c r="E79" i="3" s="1"/>
  <c r="F79" i="3" s="1"/>
  <c r="G79" i="3" s="1"/>
  <c r="H79" i="3" s="1"/>
  <c r="J78" i="3"/>
  <c r="J77" i="3"/>
  <c r="J76" i="3"/>
  <c r="I75" i="3"/>
  <c r="K75" i="3" s="1"/>
  <c r="F10" i="3" s="1"/>
  <c r="D30" i="2"/>
  <c r="AL73" i="2" l="1"/>
  <c r="S47" i="11" s="1"/>
  <c r="S56" i="11" s="1"/>
  <c r="AL49" i="2"/>
  <c r="I48" i="11" s="1"/>
  <c r="I57" i="11" s="1"/>
  <c r="AL47" i="2"/>
  <c r="I46" i="11" s="1"/>
  <c r="I55" i="11" s="1"/>
  <c r="AL54" i="2"/>
  <c r="K48" i="11" s="1"/>
  <c r="K57" i="11" s="1"/>
  <c r="AL69" i="2"/>
  <c r="Q48" i="11" s="1"/>
  <c r="Q57" i="11" s="1"/>
  <c r="AL58" i="2"/>
  <c r="M47" i="11" s="1"/>
  <c r="M56" i="11" s="1"/>
  <c r="AL53" i="2"/>
  <c r="K47" i="11" s="1"/>
  <c r="K56" i="11" s="1"/>
  <c r="AL67" i="2"/>
  <c r="Q46" i="11" s="1"/>
  <c r="Q55" i="11" s="1"/>
  <c r="AL74" i="2"/>
  <c r="S48" i="11" s="1"/>
  <c r="S57" i="11" s="1"/>
  <c r="Y80" i="2"/>
  <c r="AA80" i="2" s="1"/>
  <c r="Y81" i="2"/>
  <c r="AL84" i="2"/>
  <c r="W48" i="11" s="1"/>
  <c r="W57" i="11" s="1"/>
  <c r="Y86" i="2"/>
  <c r="AA86" i="2" s="1"/>
  <c r="AL87" i="2"/>
  <c r="Y46" i="11" s="1"/>
  <c r="Y55" i="11" s="1"/>
  <c r="AI81" i="2"/>
  <c r="AK81" i="2" s="1"/>
  <c r="Y85" i="2"/>
  <c r="AA85" i="2" s="1"/>
  <c r="AL79" i="2"/>
  <c r="U48" i="11" s="1"/>
  <c r="U57" i="11" s="1"/>
  <c r="AI76" i="2"/>
  <c r="AK76" i="2" s="1"/>
  <c r="AL77" i="2"/>
  <c r="U46" i="11" s="1"/>
  <c r="U55" i="11" s="1"/>
  <c r="Y71" i="2"/>
  <c r="AA71" i="2" s="1"/>
  <c r="Y75" i="2"/>
  <c r="AA75" i="2" s="1"/>
  <c r="Y70" i="2"/>
  <c r="AA70" i="2" s="1"/>
  <c r="AI70" i="2"/>
  <c r="AK70" i="2" s="1"/>
  <c r="AL64" i="2"/>
  <c r="O48" i="11" s="1"/>
  <c r="O57" i="11" s="1"/>
  <c r="Y65" i="2"/>
  <c r="AA65" i="2" s="1"/>
  <c r="AL57" i="2"/>
  <c r="M46" i="11" s="1"/>
  <c r="M55" i="11" s="1"/>
  <c r="Y56" i="2"/>
  <c r="AA56" i="2" s="1"/>
  <c r="AL59" i="2"/>
  <c r="M48" i="11" s="1"/>
  <c r="M57" i="11" s="1"/>
  <c r="Y51" i="2"/>
  <c r="AA51" i="2" s="1"/>
  <c r="Y41" i="2"/>
  <c r="AA41" i="2" s="1"/>
  <c r="AI45" i="2"/>
  <c r="AK45" i="2" s="1"/>
  <c r="Y60" i="2"/>
  <c r="AA60" i="2" s="1"/>
  <c r="AI75" i="2"/>
  <c r="AK75" i="2" s="1"/>
  <c r="AL82" i="2"/>
  <c r="W46" i="11" s="1"/>
  <c r="W55" i="11" s="1"/>
  <c r="AL89" i="2"/>
  <c r="Y48" i="11" s="1"/>
  <c r="Y57" i="11" s="1"/>
  <c r="AI61" i="2"/>
  <c r="AK61" i="2" s="1"/>
  <c r="Y46" i="2"/>
  <c r="AA46" i="2" s="1"/>
  <c r="AI56" i="2"/>
  <c r="AK56" i="2" s="1"/>
  <c r="AL68" i="2"/>
  <c r="Q47" i="11" s="1"/>
  <c r="Q56" i="11" s="1"/>
  <c r="AI86" i="2"/>
  <c r="AK86" i="2" s="1"/>
  <c r="AI41" i="2"/>
  <c r="AK41" i="2" s="1"/>
  <c r="Y76" i="2"/>
  <c r="AA76" i="2" s="1"/>
  <c r="AL76" i="2" s="1"/>
  <c r="U45" i="11" s="1"/>
  <c r="AA81" i="2"/>
  <c r="Y66" i="2"/>
  <c r="AA66" i="2" s="1"/>
  <c r="AI60" i="2"/>
  <c r="AK60" i="2" s="1"/>
  <c r="Y45" i="2"/>
  <c r="AA45" i="2" s="1"/>
  <c r="AI85" i="2"/>
  <c r="AK85" i="2" s="1"/>
  <c r="AI71" i="2"/>
  <c r="AK71" i="2" s="1"/>
  <c r="AL63" i="2"/>
  <c r="O47" i="11" s="1"/>
  <c r="O56" i="11" s="1"/>
  <c r="AI51" i="2"/>
  <c r="AK51" i="2" s="1"/>
  <c r="AI46" i="2"/>
  <c r="AK46" i="2" s="1"/>
  <c r="AL62" i="2"/>
  <c r="O46" i="11" s="1"/>
  <c r="O55" i="11" s="1"/>
  <c r="AI66" i="2"/>
  <c r="AK66" i="2" s="1"/>
  <c r="AI55" i="2"/>
  <c r="AK55" i="2" s="1"/>
  <c r="AL44" i="2"/>
  <c r="G48" i="11" s="1"/>
  <c r="G57" i="11" s="1"/>
  <c r="AI80" i="2"/>
  <c r="AK80" i="2" s="1"/>
  <c r="AI90" i="2"/>
  <c r="AK90" i="2" s="1"/>
  <c r="Y61" i="2"/>
  <c r="AA61" i="2" s="1"/>
  <c r="AI50" i="2"/>
  <c r="AK50" i="2" s="1"/>
  <c r="Y50" i="2"/>
  <c r="AA50" i="2" s="1"/>
  <c r="Y90" i="2"/>
  <c r="AA90" i="2" s="1"/>
  <c r="AI65" i="2"/>
  <c r="AK65" i="2" s="1"/>
  <c r="Y55" i="2"/>
  <c r="AA55" i="2" s="1"/>
  <c r="I76" i="3"/>
  <c r="K76" i="3" s="1"/>
  <c r="F11" i="3" s="1"/>
  <c r="AL85" i="2" l="1"/>
  <c r="W49" i="11" s="1"/>
  <c r="AL80" i="2"/>
  <c r="U49" i="11" s="1"/>
  <c r="G81" i="11" s="1"/>
  <c r="AL65" i="2"/>
  <c r="O49" i="11" s="1"/>
  <c r="O58" i="11" s="1"/>
  <c r="AL56" i="2"/>
  <c r="M45" i="11" s="1"/>
  <c r="E77" i="11" s="1"/>
  <c r="AL45" i="2"/>
  <c r="G49" i="11" s="1"/>
  <c r="G74" i="11" s="1"/>
  <c r="AL90" i="2"/>
  <c r="Y49" i="11" s="1"/>
  <c r="Y58" i="11" s="1"/>
  <c r="AL55" i="2"/>
  <c r="K49" i="11" s="1"/>
  <c r="G76" i="11" s="1"/>
  <c r="AL81" i="2"/>
  <c r="W45" i="11" s="1"/>
  <c r="W54" i="11" s="1"/>
  <c r="AL75" i="2"/>
  <c r="S49" i="11" s="1"/>
  <c r="S58" i="11" s="1"/>
  <c r="AL51" i="2"/>
  <c r="K45" i="11" s="1"/>
  <c r="K54" i="11" s="1"/>
  <c r="AL71" i="2"/>
  <c r="S45" i="11" s="1"/>
  <c r="S54" i="11" s="1"/>
  <c r="AL86" i="2"/>
  <c r="Y45" i="11" s="1"/>
  <c r="E83" i="11" s="1"/>
  <c r="AL66" i="2"/>
  <c r="Q45" i="11" s="1"/>
  <c r="E79" i="11" s="1"/>
  <c r="AL70" i="2"/>
  <c r="Q49" i="11" s="1"/>
  <c r="AL60" i="2"/>
  <c r="M49" i="11" s="1"/>
  <c r="M58" i="11" s="1"/>
  <c r="AL41" i="2"/>
  <c r="G45" i="11" s="1"/>
  <c r="G54" i="11" s="1"/>
  <c r="W58" i="11"/>
  <c r="G82" i="11"/>
  <c r="AL50" i="2"/>
  <c r="I49" i="11" s="1"/>
  <c r="G78" i="11"/>
  <c r="AL46" i="2"/>
  <c r="I45" i="11" s="1"/>
  <c r="U54" i="11"/>
  <c r="E81" i="11"/>
  <c r="AL61" i="2"/>
  <c r="O45" i="11" s="1"/>
  <c r="I77" i="3"/>
  <c r="K77" i="3" s="1"/>
  <c r="F12" i="3" s="1"/>
  <c r="D26" i="1"/>
  <c r="D24" i="2"/>
  <c r="M54" i="11" l="1"/>
  <c r="U58" i="11"/>
  <c r="G58" i="11"/>
  <c r="E76" i="11"/>
  <c r="K58" i="11"/>
  <c r="E82" i="11"/>
  <c r="G83" i="11"/>
  <c r="E80" i="11"/>
  <c r="Y54" i="11"/>
  <c r="G80" i="11"/>
  <c r="Q54" i="11"/>
  <c r="Q58" i="11"/>
  <c r="G79" i="11"/>
  <c r="G77" i="11"/>
  <c r="E74" i="11"/>
  <c r="I54" i="11"/>
  <c r="E75" i="11"/>
  <c r="I58" i="11"/>
  <c r="G75" i="11"/>
  <c r="O54" i="11"/>
  <c r="E78" i="11"/>
  <c r="I78" i="3"/>
  <c r="K78" i="3" s="1"/>
  <c r="F13" i="3" s="1"/>
  <c r="K14" i="2"/>
  <c r="W14" i="2" l="1"/>
  <c r="V14" i="2"/>
  <c r="I79" i="3"/>
  <c r="K79" i="3" s="1"/>
  <c r="F14" i="3" s="1"/>
  <c r="X14" i="2"/>
  <c r="K18" i="2"/>
  <c r="K12" i="2"/>
  <c r="K21" i="2"/>
  <c r="K17" i="2"/>
  <c r="K25" i="2"/>
  <c r="K24" i="2"/>
  <c r="K23" i="2"/>
  <c r="K11" i="2"/>
  <c r="K22" i="2"/>
  <c r="K10" i="2"/>
  <c r="K15" i="2"/>
  <c r="K13" i="2"/>
  <c r="K19" i="2"/>
  <c r="K16" i="2"/>
  <c r="K20" i="2"/>
  <c r="V20" i="2" l="1"/>
  <c r="V23" i="2"/>
  <c r="X16" i="2"/>
  <c r="V16" i="2"/>
  <c r="V24" i="2"/>
  <c r="X19" i="2"/>
  <c r="V19" i="2"/>
  <c r="V25" i="2"/>
  <c r="V13" i="2"/>
  <c r="V17" i="2"/>
  <c r="W15" i="2"/>
  <c r="V15" i="2"/>
  <c r="V21" i="2"/>
  <c r="V10" i="2"/>
  <c r="X12" i="2"/>
  <c r="V12" i="2"/>
  <c r="V22" i="2"/>
  <c r="V18" i="2"/>
  <c r="X25" i="2"/>
  <c r="V11" i="2"/>
  <c r="W24" i="2"/>
  <c r="I80" i="3"/>
  <c r="K80" i="3" s="1"/>
  <c r="F15" i="3" s="1"/>
  <c r="W22" i="2"/>
  <c r="X22" i="2"/>
  <c r="X17" i="2"/>
  <c r="W16" i="2"/>
  <c r="X13" i="2"/>
  <c r="W10" i="2"/>
  <c r="X15" i="2"/>
  <c r="X10" i="2"/>
  <c r="W12" i="2"/>
  <c r="W17" i="2"/>
  <c r="W20" i="2"/>
  <c r="X20" i="2"/>
  <c r="W13" i="2"/>
  <c r="W11" i="2"/>
  <c r="X23" i="2"/>
  <c r="W23" i="2"/>
  <c r="X21" i="2"/>
  <c r="X24" i="2"/>
  <c r="X11" i="2"/>
  <c r="W21" i="2"/>
  <c r="W19" i="2"/>
  <c r="W25" i="2"/>
  <c r="X18" i="2"/>
  <c r="W18" i="2"/>
  <c r="I81" i="3" l="1"/>
  <c r="K81" i="3" s="1"/>
  <c r="F16" i="3" s="1"/>
  <c r="I83" i="3" l="1"/>
  <c r="K83" i="3" s="1"/>
  <c r="F18" i="3" s="1"/>
  <c r="I82" i="3"/>
  <c r="K82" i="3" s="1"/>
  <c r="F17" i="3" s="1"/>
  <c r="H42" i="3" l="1"/>
  <c r="H43" i="3"/>
  <c r="H44" i="3"/>
  <c r="H45" i="3"/>
  <c r="H46" i="3"/>
  <c r="H47" i="3"/>
  <c r="H48" i="3"/>
  <c r="H49" i="3"/>
  <c r="H50" i="3"/>
  <c r="H51" i="3"/>
  <c r="G43" i="3"/>
  <c r="G44" i="3"/>
  <c r="G45" i="3"/>
  <c r="G46" i="3"/>
  <c r="G47" i="3"/>
  <c r="G48" i="3"/>
  <c r="G49" i="3"/>
  <c r="G50" i="3"/>
  <c r="G51" i="3"/>
  <c r="G42" i="3"/>
  <c r="F43" i="3"/>
  <c r="F44" i="3"/>
  <c r="F45" i="3"/>
  <c r="F46" i="3"/>
  <c r="F47" i="3"/>
  <c r="F48" i="3"/>
  <c r="F49" i="3"/>
  <c r="F50" i="3"/>
  <c r="F51" i="3"/>
  <c r="F42" i="3"/>
  <c r="AI11" i="2" l="1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10" i="2"/>
  <c r="D42" i="2"/>
  <c r="D36" i="2"/>
  <c r="S32" i="3" l="1"/>
  <c r="S31" i="3"/>
  <c r="S30" i="3"/>
  <c r="S29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48" i="3"/>
  <c r="X549" i="3"/>
  <c r="X550" i="3"/>
  <c r="X551" i="3"/>
  <c r="X552" i="3"/>
  <c r="X553" i="3"/>
  <c r="X554" i="3"/>
  <c r="X555" i="3"/>
  <c r="X556" i="3"/>
  <c r="X557" i="3"/>
  <c r="X558" i="3"/>
  <c r="X559" i="3"/>
  <c r="X560" i="3"/>
  <c r="X561" i="3"/>
  <c r="X562" i="3"/>
  <c r="X563" i="3"/>
  <c r="X564" i="3"/>
  <c r="X565" i="3"/>
  <c r="X566" i="3"/>
  <c r="X567" i="3"/>
  <c r="X568" i="3"/>
  <c r="X569" i="3"/>
  <c r="X570" i="3"/>
  <c r="X571" i="3"/>
  <c r="X572" i="3"/>
  <c r="X573" i="3"/>
  <c r="X574" i="3"/>
  <c r="X575" i="3"/>
  <c r="X576" i="3"/>
  <c r="X577" i="3"/>
  <c r="X578" i="3"/>
  <c r="X579" i="3"/>
  <c r="X580" i="3"/>
  <c r="X581" i="3"/>
  <c r="X582" i="3"/>
  <c r="X583" i="3"/>
  <c r="X584" i="3"/>
  <c r="X585" i="3"/>
  <c r="X586" i="3"/>
  <c r="X587" i="3"/>
  <c r="X588" i="3"/>
  <c r="X589" i="3"/>
  <c r="X590" i="3"/>
  <c r="X591" i="3"/>
  <c r="X592" i="3"/>
  <c r="X593" i="3"/>
  <c r="X594" i="3"/>
  <c r="X595" i="3"/>
  <c r="X596" i="3"/>
  <c r="X597" i="3"/>
  <c r="X598" i="3"/>
  <c r="X599" i="3"/>
  <c r="X600" i="3"/>
  <c r="X601" i="3"/>
  <c r="X602" i="3"/>
  <c r="X603" i="3"/>
  <c r="X604" i="3"/>
  <c r="X605" i="3"/>
  <c r="X606" i="3"/>
  <c r="X607" i="3"/>
  <c r="X608" i="3"/>
  <c r="X609" i="3"/>
  <c r="X610" i="3"/>
  <c r="X611" i="3"/>
  <c r="X612" i="3"/>
  <c r="X613" i="3"/>
  <c r="X614" i="3"/>
  <c r="X615" i="3"/>
  <c r="X616" i="3"/>
  <c r="X617" i="3"/>
  <c r="X618" i="3"/>
  <c r="X619" i="3"/>
  <c r="X620" i="3"/>
  <c r="X621" i="3"/>
  <c r="X622" i="3"/>
  <c r="X623" i="3"/>
  <c r="X624" i="3"/>
  <c r="X625" i="3"/>
  <c r="X626" i="3"/>
  <c r="X627" i="3"/>
  <c r="X628" i="3"/>
  <c r="X629" i="3"/>
  <c r="X630" i="3"/>
  <c r="X631" i="3"/>
  <c r="X632" i="3"/>
  <c r="X633" i="3"/>
  <c r="X634" i="3"/>
  <c r="X635" i="3"/>
  <c r="X636" i="3"/>
  <c r="X637" i="3"/>
  <c r="X638" i="3"/>
  <c r="X639" i="3"/>
  <c r="X640" i="3"/>
  <c r="X641" i="3"/>
  <c r="X642" i="3"/>
  <c r="X643" i="3"/>
  <c r="X644" i="3"/>
  <c r="X645" i="3"/>
  <c r="X646" i="3"/>
  <c r="X647" i="3"/>
  <c r="X648" i="3"/>
  <c r="X649" i="3"/>
  <c r="X650" i="3"/>
  <c r="X651" i="3"/>
  <c r="X652" i="3"/>
  <c r="X653" i="3"/>
  <c r="X654" i="3"/>
  <c r="X655" i="3"/>
  <c r="X656" i="3"/>
  <c r="X657" i="3"/>
  <c r="X658" i="3"/>
  <c r="X659" i="3"/>
  <c r="X660" i="3"/>
  <c r="X661" i="3"/>
  <c r="X662" i="3"/>
  <c r="X663" i="3"/>
  <c r="X664" i="3"/>
  <c r="X665" i="3"/>
  <c r="X666" i="3"/>
  <c r="X667" i="3"/>
  <c r="X668" i="3"/>
  <c r="X669" i="3"/>
  <c r="X670" i="3"/>
  <c r="X671" i="3"/>
  <c r="X672" i="3"/>
  <c r="X673" i="3"/>
  <c r="X674" i="3"/>
  <c r="X675" i="3"/>
  <c r="X676" i="3"/>
  <c r="X677" i="3"/>
  <c r="X678" i="3"/>
  <c r="X679" i="3"/>
  <c r="X680" i="3"/>
  <c r="X681" i="3"/>
  <c r="X682" i="3"/>
  <c r="X683" i="3"/>
  <c r="X684" i="3"/>
  <c r="X685" i="3"/>
  <c r="X686" i="3"/>
  <c r="X687" i="3"/>
  <c r="X688" i="3"/>
  <c r="X689" i="3"/>
  <c r="X690" i="3"/>
  <c r="X691" i="3"/>
  <c r="X692" i="3"/>
  <c r="X693" i="3"/>
  <c r="X694" i="3"/>
  <c r="X695" i="3"/>
  <c r="X696" i="3"/>
  <c r="X697" i="3"/>
  <c r="X698" i="3"/>
  <c r="X699" i="3"/>
  <c r="X700" i="3"/>
  <c r="X701" i="3"/>
  <c r="X702" i="3"/>
  <c r="X703" i="3"/>
  <c r="X704" i="3"/>
  <c r="X705" i="3"/>
  <c r="X706" i="3"/>
  <c r="X707" i="3"/>
  <c r="X708" i="3"/>
  <c r="X709" i="3"/>
  <c r="X710" i="3"/>
  <c r="X711" i="3"/>
  <c r="X712" i="3"/>
  <c r="X713" i="3"/>
  <c r="X714" i="3"/>
  <c r="X715" i="3"/>
  <c r="X716" i="3"/>
  <c r="X717" i="3"/>
  <c r="X718" i="3"/>
  <c r="X719" i="3"/>
  <c r="X720" i="3"/>
  <c r="X721" i="3"/>
  <c r="X722" i="3"/>
  <c r="X723" i="3"/>
  <c r="X724" i="3"/>
  <c r="X725" i="3"/>
  <c r="X726" i="3"/>
  <c r="X727" i="3"/>
  <c r="X728" i="3"/>
  <c r="X729" i="3"/>
  <c r="X730" i="3"/>
  <c r="X731" i="3"/>
  <c r="X732" i="3"/>
  <c r="X733" i="3"/>
  <c r="X734" i="3"/>
  <c r="X735" i="3"/>
  <c r="X736" i="3"/>
  <c r="X737" i="3"/>
  <c r="X738" i="3"/>
  <c r="X739" i="3"/>
  <c r="X740" i="3"/>
  <c r="X741" i="3"/>
  <c r="X742" i="3"/>
  <c r="X743" i="3"/>
  <c r="X744" i="3"/>
  <c r="X745" i="3"/>
  <c r="X746" i="3"/>
  <c r="X747" i="3"/>
  <c r="X748" i="3"/>
  <c r="X749" i="3"/>
  <c r="X750" i="3"/>
  <c r="X751" i="3"/>
  <c r="X752" i="3"/>
  <c r="X753" i="3"/>
  <c r="X754" i="3"/>
  <c r="X755" i="3"/>
  <c r="X756" i="3"/>
  <c r="X757" i="3"/>
  <c r="X758" i="3"/>
  <c r="X759" i="3"/>
  <c r="X760" i="3"/>
  <c r="X761" i="3"/>
  <c r="X762" i="3"/>
  <c r="X763" i="3"/>
  <c r="X764" i="3"/>
  <c r="X765" i="3"/>
  <c r="X766" i="3"/>
  <c r="X767" i="3"/>
  <c r="X768" i="3"/>
  <c r="X769" i="3"/>
  <c r="X770" i="3"/>
  <c r="X771" i="3"/>
  <c r="X772" i="3"/>
  <c r="X773" i="3"/>
  <c r="X774" i="3"/>
  <c r="X775" i="3"/>
  <c r="X776" i="3"/>
  <c r="X777" i="3"/>
  <c r="X778" i="3"/>
  <c r="X779" i="3"/>
  <c r="X780" i="3"/>
  <c r="X781" i="3"/>
  <c r="X782" i="3"/>
  <c r="X783" i="3"/>
  <c r="X784" i="3"/>
  <c r="X785" i="3"/>
  <c r="X786" i="3"/>
  <c r="X787" i="3"/>
  <c r="X788" i="3"/>
  <c r="X789" i="3"/>
  <c r="X790" i="3"/>
  <c r="X791" i="3"/>
  <c r="X792" i="3"/>
  <c r="X793" i="3"/>
  <c r="X794" i="3"/>
  <c r="X795" i="3"/>
  <c r="X796" i="3"/>
  <c r="X797" i="3"/>
  <c r="X798" i="3"/>
  <c r="X799" i="3"/>
  <c r="X800" i="3"/>
  <c r="X801" i="3"/>
  <c r="X802" i="3"/>
  <c r="X803" i="3"/>
  <c r="X804" i="3"/>
  <c r="X805" i="3"/>
  <c r="X806" i="3"/>
  <c r="X807" i="3"/>
  <c r="X808" i="3"/>
  <c r="X809" i="3"/>
  <c r="X810" i="3"/>
  <c r="X811" i="3"/>
  <c r="X812" i="3"/>
  <c r="X813" i="3"/>
  <c r="X814" i="3"/>
  <c r="X815" i="3"/>
  <c r="X816" i="3"/>
  <c r="X817" i="3"/>
  <c r="X818" i="3"/>
  <c r="X819" i="3"/>
  <c r="X820" i="3"/>
  <c r="X821" i="3"/>
  <c r="X822" i="3"/>
  <c r="X823" i="3"/>
  <c r="X824" i="3"/>
  <c r="X825" i="3"/>
  <c r="X826" i="3"/>
  <c r="X827" i="3"/>
  <c r="X828" i="3"/>
  <c r="X829" i="3"/>
  <c r="X830" i="3"/>
  <c r="X831" i="3"/>
  <c r="X832" i="3"/>
  <c r="X833" i="3"/>
  <c r="X834" i="3"/>
  <c r="X835" i="3"/>
  <c r="X836" i="3"/>
  <c r="X837" i="3"/>
  <c r="X838" i="3"/>
  <c r="X839" i="3"/>
  <c r="X840" i="3"/>
  <c r="X841" i="3"/>
  <c r="X842" i="3"/>
  <c r="X843" i="3"/>
  <c r="X844" i="3"/>
  <c r="X845" i="3"/>
  <c r="X846" i="3"/>
  <c r="X847" i="3"/>
  <c r="X848" i="3"/>
  <c r="X849" i="3"/>
  <c r="X850" i="3"/>
  <c r="X851" i="3"/>
  <c r="X852" i="3"/>
  <c r="X853" i="3"/>
  <c r="X854" i="3"/>
  <c r="X855" i="3"/>
  <c r="X856" i="3"/>
  <c r="X857" i="3"/>
  <c r="X858" i="3"/>
  <c r="X859" i="3"/>
  <c r="X860" i="3"/>
  <c r="X861" i="3"/>
  <c r="X862" i="3"/>
  <c r="X863" i="3"/>
  <c r="X864" i="3"/>
  <c r="X865" i="3"/>
  <c r="X866" i="3"/>
  <c r="X867" i="3"/>
  <c r="X868" i="3"/>
  <c r="X869" i="3"/>
  <c r="X870" i="3"/>
  <c r="X871" i="3"/>
  <c r="X872" i="3"/>
  <c r="X873" i="3"/>
  <c r="X874" i="3"/>
  <c r="X875" i="3"/>
  <c r="X876" i="3"/>
  <c r="X877" i="3"/>
  <c r="X878" i="3"/>
  <c r="X879" i="3"/>
  <c r="X880" i="3"/>
  <c r="X881" i="3"/>
  <c r="X882" i="3"/>
  <c r="X883" i="3"/>
  <c r="X884" i="3"/>
  <c r="X885" i="3"/>
  <c r="X886" i="3"/>
  <c r="X887" i="3"/>
  <c r="X888" i="3"/>
  <c r="X889" i="3"/>
  <c r="X890" i="3"/>
  <c r="X891" i="3"/>
  <c r="X892" i="3"/>
  <c r="X893" i="3"/>
  <c r="X894" i="3"/>
  <c r="X895" i="3"/>
  <c r="X896" i="3"/>
  <c r="X897" i="3"/>
  <c r="X898" i="3"/>
  <c r="X899" i="3"/>
  <c r="X900" i="3"/>
  <c r="X901" i="3"/>
  <c r="X902" i="3"/>
  <c r="X903" i="3"/>
  <c r="X904" i="3"/>
  <c r="X905" i="3"/>
  <c r="X906" i="3"/>
  <c r="X907" i="3"/>
  <c r="X908" i="3"/>
  <c r="X909" i="3"/>
  <c r="X910" i="3"/>
  <c r="X911" i="3"/>
  <c r="X912" i="3"/>
  <c r="X913" i="3"/>
  <c r="X914" i="3"/>
  <c r="X915" i="3"/>
  <c r="X916" i="3"/>
  <c r="X917" i="3"/>
  <c r="X918" i="3"/>
  <c r="X919" i="3"/>
  <c r="X920" i="3"/>
  <c r="X921" i="3"/>
  <c r="X922" i="3"/>
  <c r="X923" i="3"/>
  <c r="X924" i="3"/>
  <c r="X925" i="3"/>
  <c r="X926" i="3"/>
  <c r="X927" i="3"/>
  <c r="X928" i="3"/>
  <c r="X929" i="3"/>
  <c r="X930" i="3"/>
  <c r="X931" i="3"/>
  <c r="X932" i="3"/>
  <c r="X933" i="3"/>
  <c r="X934" i="3"/>
  <c r="X935" i="3"/>
  <c r="X936" i="3"/>
  <c r="X937" i="3"/>
  <c r="X938" i="3"/>
  <c r="X939" i="3"/>
  <c r="X940" i="3"/>
  <c r="X941" i="3"/>
  <c r="X942" i="3"/>
  <c r="X943" i="3"/>
  <c r="X944" i="3"/>
  <c r="X945" i="3"/>
  <c r="X946" i="3"/>
  <c r="X947" i="3"/>
  <c r="X948" i="3"/>
  <c r="X949" i="3"/>
  <c r="X950" i="3"/>
  <c r="X951" i="3"/>
  <c r="X952" i="3"/>
  <c r="X953" i="3"/>
  <c r="X954" i="3"/>
  <c r="X955" i="3"/>
  <c r="X956" i="3"/>
  <c r="X957" i="3"/>
  <c r="X958" i="3"/>
  <c r="X959" i="3"/>
  <c r="X960" i="3"/>
  <c r="X961" i="3"/>
  <c r="X962" i="3"/>
  <c r="X963" i="3"/>
  <c r="X964" i="3"/>
  <c r="X965" i="3"/>
  <c r="X966" i="3"/>
  <c r="X967" i="3"/>
  <c r="X968" i="3"/>
  <c r="X969" i="3"/>
  <c r="X970" i="3"/>
  <c r="X971" i="3"/>
  <c r="X972" i="3"/>
  <c r="X973" i="3"/>
  <c r="X974" i="3"/>
  <c r="X975" i="3"/>
  <c r="X976" i="3"/>
  <c r="X977" i="3"/>
  <c r="X978" i="3"/>
  <c r="X979" i="3"/>
  <c r="X980" i="3"/>
  <c r="X981" i="3"/>
  <c r="X982" i="3"/>
  <c r="X983" i="3"/>
  <c r="X984" i="3"/>
  <c r="X985" i="3"/>
  <c r="X986" i="3"/>
  <c r="X987" i="3"/>
  <c r="X988" i="3"/>
  <c r="X989" i="3"/>
  <c r="X990" i="3"/>
  <c r="X991" i="3"/>
  <c r="X992" i="3"/>
  <c r="X993" i="3"/>
  <c r="X994" i="3"/>
  <c r="X995" i="3"/>
  <c r="X996" i="3"/>
  <c r="X997" i="3"/>
  <c r="X998" i="3"/>
  <c r="X999" i="3"/>
  <c r="X1000" i="3"/>
  <c r="X1001" i="3"/>
  <c r="X1002" i="3"/>
  <c r="X1003" i="3"/>
  <c r="X4" i="3"/>
  <c r="E21" i="3"/>
  <c r="E22" i="3"/>
  <c r="E23" i="3"/>
  <c r="E24" i="3"/>
  <c r="E20" i="3"/>
  <c r="E30" i="3"/>
  <c r="I30" i="3" s="1"/>
  <c r="E29" i="3"/>
  <c r="I29" i="3" s="1"/>
  <c r="E28" i="3"/>
  <c r="I28" i="3" s="1"/>
  <c r="H38" i="1"/>
  <c r="G38" i="1"/>
  <c r="F38" i="1"/>
  <c r="G35" i="1" l="1"/>
  <c r="D35" i="1"/>
  <c r="E35" i="1"/>
  <c r="F35" i="1"/>
  <c r="H35" i="1"/>
  <c r="E27" i="3" l="1"/>
  <c r="I27" i="3" s="1"/>
  <c r="E26" i="3"/>
  <c r="I26" i="3" s="1"/>
  <c r="D30" i="3"/>
  <c r="G30" i="3" s="1"/>
  <c r="D29" i="3"/>
  <c r="G29" i="3" s="1"/>
  <c r="D28" i="3"/>
  <c r="G28" i="3" s="1"/>
  <c r="D27" i="3"/>
  <c r="G27" i="3" s="1"/>
  <c r="D26" i="3"/>
  <c r="G26" i="3" s="1"/>
  <c r="D14" i="1" l="1"/>
  <c r="E9" i="1"/>
  <c r="D9" i="1"/>
  <c r="D25" i="1"/>
  <c r="D24" i="1"/>
  <c r="D23" i="1"/>
  <c r="D22" i="1"/>
  <c r="D16" i="2"/>
  <c r="D18" i="2" s="1"/>
  <c r="D10" i="1" s="1"/>
  <c r="E10" i="2"/>
  <c r="E11" i="2"/>
  <c r="E12" i="2"/>
  <c r="E13" i="2"/>
  <c r="E9" i="2"/>
  <c r="T4" i="3"/>
  <c r="T3" i="3"/>
  <c r="E11" i="3"/>
  <c r="H11" i="3" s="1"/>
  <c r="E12" i="3"/>
  <c r="H12" i="3" s="1"/>
  <c r="E13" i="3"/>
  <c r="H13" i="3" s="1"/>
  <c r="E14" i="3"/>
  <c r="H14" i="3" s="1"/>
  <c r="E15" i="3"/>
  <c r="H15" i="3" s="1"/>
  <c r="E16" i="3"/>
  <c r="H16" i="3" s="1"/>
  <c r="E17" i="3"/>
  <c r="H17" i="3" s="1"/>
  <c r="E18" i="3"/>
  <c r="H18" i="3" s="1"/>
  <c r="E10" i="3"/>
  <c r="H10" i="3" s="1"/>
  <c r="D13" i="1"/>
  <c r="D12" i="1"/>
  <c r="D11" i="1"/>
  <c r="E7" i="3"/>
  <c r="E16" i="1" s="1"/>
  <c r="D7" i="3"/>
  <c r="D16" i="1" s="1"/>
  <c r="W3" i="3" s="1"/>
  <c r="H39" i="1"/>
  <c r="H40" i="1"/>
  <c r="E38" i="1"/>
  <c r="E39" i="1" s="1"/>
  <c r="F39" i="1"/>
  <c r="G39" i="1"/>
  <c r="D38" i="1"/>
  <c r="D39" i="1" s="1"/>
  <c r="E40" i="1"/>
  <c r="F40" i="1"/>
  <c r="G40" i="1"/>
  <c r="D40" i="1"/>
  <c r="F33" i="1" l="1"/>
  <c r="H33" i="1"/>
  <c r="G33" i="1"/>
  <c r="E34" i="1"/>
  <c r="K62" i="1"/>
  <c r="D7" i="1"/>
  <c r="M23" i="2"/>
  <c r="Q23" i="2" s="1"/>
  <c r="S23" i="2" s="1"/>
  <c r="J28" i="3"/>
  <c r="F36" i="1" s="1"/>
  <c r="J29" i="3"/>
  <c r="G36" i="1" s="1"/>
  <c r="J26" i="3"/>
  <c r="D36" i="1" s="1"/>
  <c r="J27" i="3"/>
  <c r="E36" i="1" s="1"/>
  <c r="J30" i="3"/>
  <c r="H36" i="1" s="1"/>
  <c r="M10" i="2"/>
  <c r="Q10" i="2" s="1"/>
  <c r="S10" i="2" s="1"/>
  <c r="M18" i="2"/>
  <c r="Q18" i="2" s="1"/>
  <c r="S18" i="2" s="1"/>
  <c r="M13" i="2"/>
  <c r="Q13" i="2" s="1"/>
  <c r="S13" i="2" s="1"/>
  <c r="M25" i="2"/>
  <c r="Q25" i="2" s="1"/>
  <c r="S25" i="2" s="1"/>
  <c r="M11" i="2"/>
  <c r="Q11" i="2" s="1"/>
  <c r="S11" i="2" s="1"/>
  <c r="M19" i="2"/>
  <c r="Q19" i="2" s="1"/>
  <c r="S19" i="2" s="1"/>
  <c r="M12" i="2"/>
  <c r="Q12" i="2" s="1"/>
  <c r="S12" i="2" s="1"/>
  <c r="M20" i="2"/>
  <c r="Q20" i="2" s="1"/>
  <c r="S20" i="2" s="1"/>
  <c r="M14" i="2"/>
  <c r="Q14" i="2" s="1"/>
  <c r="S14" i="2" s="1"/>
  <c r="M22" i="2"/>
  <c r="Q22" i="2" s="1"/>
  <c r="S22" i="2" s="1"/>
  <c r="M16" i="2"/>
  <c r="Q16" i="2" s="1"/>
  <c r="S16" i="2" s="1"/>
  <c r="M24" i="2"/>
  <c r="Q24" i="2" s="1"/>
  <c r="S24" i="2" s="1"/>
  <c r="M21" i="2"/>
  <c r="Q21" i="2" s="1"/>
  <c r="S21" i="2" s="1"/>
  <c r="M17" i="2"/>
  <c r="Q17" i="2" s="1"/>
  <c r="S17" i="2" s="1"/>
  <c r="M15" i="2"/>
  <c r="Q15" i="2" s="1"/>
  <c r="S15" i="2" s="1"/>
  <c r="E18" i="2"/>
  <c r="E10" i="1" s="1"/>
  <c r="E28" i="1"/>
  <c r="F28" i="1"/>
  <c r="G28" i="1"/>
  <c r="H28" i="1"/>
  <c r="D28" i="1"/>
  <c r="D34" i="1"/>
  <c r="G34" i="1"/>
  <c r="F34" i="1"/>
  <c r="H34" i="1"/>
  <c r="D33" i="1"/>
  <c r="E33" i="1"/>
  <c r="W183" i="3"/>
  <c r="W842" i="3"/>
  <c r="W22" i="3"/>
  <c r="W653" i="3"/>
  <c r="W792" i="3"/>
  <c r="W100" i="3"/>
  <c r="W866" i="3"/>
  <c r="W455" i="3"/>
  <c r="W964" i="3"/>
  <c r="W767" i="3"/>
  <c r="W512" i="3"/>
  <c r="W983" i="3"/>
  <c r="W605" i="3"/>
  <c r="W1001" i="3"/>
  <c r="W946" i="3"/>
  <c r="W561" i="3"/>
  <c r="W817" i="3"/>
  <c r="W253" i="3"/>
  <c r="W928" i="3"/>
  <c r="W742" i="3"/>
  <c r="W397" i="3"/>
  <c r="W910" i="3"/>
  <c r="W714" i="3"/>
  <c r="W327" i="3"/>
  <c r="W888" i="3"/>
  <c r="W689" i="3"/>
  <c r="W978" i="3"/>
  <c r="W942" i="3"/>
  <c r="W882" i="3"/>
  <c r="W838" i="3"/>
  <c r="W785" i="3"/>
  <c r="W760" i="3"/>
  <c r="W710" i="3"/>
  <c r="W680" i="3"/>
  <c r="W644" i="3"/>
  <c r="W550" i="3"/>
  <c r="W506" i="3"/>
  <c r="W454" i="3"/>
  <c r="W381" i="3"/>
  <c r="W319" i="3"/>
  <c r="W87" i="3"/>
  <c r="W994" i="3"/>
  <c r="W958" i="3"/>
  <c r="W921" i="3"/>
  <c r="W880" i="3"/>
  <c r="W833" i="3"/>
  <c r="W783" i="3"/>
  <c r="W730" i="3"/>
  <c r="W678" i="3"/>
  <c r="W549" i="3"/>
  <c r="W164" i="3"/>
  <c r="W1003" i="3"/>
  <c r="W985" i="3"/>
  <c r="W967" i="3"/>
  <c r="W948" i="3"/>
  <c r="W930" i="3"/>
  <c r="W912" i="3"/>
  <c r="W890" i="3"/>
  <c r="W870" i="3"/>
  <c r="W847" i="3"/>
  <c r="W822" i="3"/>
  <c r="W794" i="3"/>
  <c r="W769" i="3"/>
  <c r="W744" i="3"/>
  <c r="W719" i="3"/>
  <c r="W694" i="3"/>
  <c r="W660" i="3"/>
  <c r="W622" i="3"/>
  <c r="W568" i="3"/>
  <c r="W525" i="3"/>
  <c r="W476" i="3"/>
  <c r="W406" i="3"/>
  <c r="W344" i="3"/>
  <c r="W277" i="3"/>
  <c r="W197" i="3"/>
  <c r="W119" i="3"/>
  <c r="W35" i="3"/>
  <c r="W1002" i="3"/>
  <c r="W984" i="3"/>
  <c r="W966" i="3"/>
  <c r="W947" i="3"/>
  <c r="W929" i="3"/>
  <c r="W911" i="3"/>
  <c r="W889" i="3"/>
  <c r="W867" i="3"/>
  <c r="W846" i="3"/>
  <c r="W818" i="3"/>
  <c r="W793" i="3"/>
  <c r="W768" i="3"/>
  <c r="W743" i="3"/>
  <c r="W718" i="3"/>
  <c r="W690" i="3"/>
  <c r="W658" i="3"/>
  <c r="W616" i="3"/>
  <c r="W567" i="3"/>
  <c r="W513" i="3"/>
  <c r="W469" i="3"/>
  <c r="W405" i="3"/>
  <c r="W328" i="3"/>
  <c r="W269" i="3"/>
  <c r="W196" i="3"/>
  <c r="W101" i="3"/>
  <c r="W904" i="3"/>
  <c r="W165" i="3"/>
  <c r="W7" i="3"/>
  <c r="W15" i="3"/>
  <c r="W23" i="3"/>
  <c r="W31" i="3"/>
  <c r="W40" i="3"/>
  <c r="W48" i="3"/>
  <c r="W56" i="3"/>
  <c r="W64" i="3"/>
  <c r="W72" i="3"/>
  <c r="W80" i="3"/>
  <c r="W88" i="3"/>
  <c r="W96" i="3"/>
  <c r="W104" i="3"/>
  <c r="W112" i="3"/>
  <c r="W120" i="3"/>
  <c r="W128" i="3"/>
  <c r="W136" i="3"/>
  <c r="W144" i="3"/>
  <c r="W152" i="3"/>
  <c r="W160" i="3"/>
  <c r="W168" i="3"/>
  <c r="W176" i="3"/>
  <c r="W184" i="3"/>
  <c r="W192" i="3"/>
  <c r="W200" i="3"/>
  <c r="W208" i="3"/>
  <c r="W216" i="3"/>
  <c r="W8" i="3"/>
  <c r="W16" i="3"/>
  <c r="W24" i="3"/>
  <c r="W32" i="3"/>
  <c r="W41" i="3"/>
  <c r="W49" i="3"/>
  <c r="W57" i="3"/>
  <c r="W65" i="3"/>
  <c r="W73" i="3"/>
  <c r="W81" i="3"/>
  <c r="W89" i="3"/>
  <c r="W97" i="3"/>
  <c r="W105" i="3"/>
  <c r="W113" i="3"/>
  <c r="W121" i="3"/>
  <c r="W129" i="3"/>
  <c r="W137" i="3"/>
  <c r="W145" i="3"/>
  <c r="W153" i="3"/>
  <c r="W161" i="3"/>
  <c r="W169" i="3"/>
  <c r="W177" i="3"/>
  <c r="W185" i="3"/>
  <c r="W193" i="3"/>
  <c r="W201" i="3"/>
  <c r="W209" i="3"/>
  <c r="W217" i="3"/>
  <c r="W225" i="3"/>
  <c r="W233" i="3"/>
  <c r="W241" i="3"/>
  <c r="W249" i="3"/>
  <c r="W257" i="3"/>
  <c r="W265" i="3"/>
  <c r="W273" i="3"/>
  <c r="W281" i="3"/>
  <c r="W289" i="3"/>
  <c r="W297" i="3"/>
  <c r="W305" i="3"/>
  <c r="W313" i="3"/>
  <c r="W321" i="3"/>
  <c r="W329" i="3"/>
  <c r="W337" i="3"/>
  <c r="W345" i="3"/>
  <c r="W353" i="3"/>
  <c r="W361" i="3"/>
  <c r="W369" i="3"/>
  <c r="W377" i="3"/>
  <c r="W385" i="3"/>
  <c r="W393" i="3"/>
  <c r="W401" i="3"/>
  <c r="W409" i="3"/>
  <c r="W417" i="3"/>
  <c r="W425" i="3"/>
  <c r="W433" i="3"/>
  <c r="W441" i="3"/>
  <c r="W9" i="3"/>
  <c r="W17" i="3"/>
  <c r="W25" i="3"/>
  <c r="W33" i="3"/>
  <c r="W42" i="3"/>
  <c r="W50" i="3"/>
  <c r="W58" i="3"/>
  <c r="W66" i="3"/>
  <c r="W74" i="3"/>
  <c r="W82" i="3"/>
  <c r="W90" i="3"/>
  <c r="W98" i="3"/>
  <c r="W106" i="3"/>
  <c r="W114" i="3"/>
  <c r="W122" i="3"/>
  <c r="W130" i="3"/>
  <c r="W138" i="3"/>
  <c r="W146" i="3"/>
  <c r="W154" i="3"/>
  <c r="W162" i="3"/>
  <c r="W170" i="3"/>
  <c r="W178" i="3"/>
  <c r="W186" i="3"/>
  <c r="W194" i="3"/>
  <c r="W202" i="3"/>
  <c r="W210" i="3"/>
  <c r="W218" i="3"/>
  <c r="W226" i="3"/>
  <c r="W234" i="3"/>
  <c r="W242" i="3"/>
  <c r="W250" i="3"/>
  <c r="W258" i="3"/>
  <c r="W266" i="3"/>
  <c r="W274" i="3"/>
  <c r="W282" i="3"/>
  <c r="W290" i="3"/>
  <c r="W298" i="3"/>
  <c r="W306" i="3"/>
  <c r="W314" i="3"/>
  <c r="W322" i="3"/>
  <c r="W330" i="3"/>
  <c r="W338" i="3"/>
  <c r="W346" i="3"/>
  <c r="W354" i="3"/>
  <c r="W362" i="3"/>
  <c r="W370" i="3"/>
  <c r="W378" i="3"/>
  <c r="W386" i="3"/>
  <c r="W394" i="3"/>
  <c r="W402" i="3"/>
  <c r="W410" i="3"/>
  <c r="W418" i="3"/>
  <c r="W426" i="3"/>
  <c r="W434" i="3"/>
  <c r="W442" i="3"/>
  <c r="W450" i="3"/>
  <c r="W458" i="3"/>
  <c r="W466" i="3"/>
  <c r="W474" i="3"/>
  <c r="W10" i="3"/>
  <c r="W18" i="3"/>
  <c r="W26" i="3"/>
  <c r="W34" i="3"/>
  <c r="W43" i="3"/>
  <c r="W51" i="3"/>
  <c r="W59" i="3"/>
  <c r="W67" i="3"/>
  <c r="W75" i="3"/>
  <c r="W83" i="3"/>
  <c r="W91" i="3"/>
  <c r="W99" i="3"/>
  <c r="W107" i="3"/>
  <c r="W115" i="3"/>
  <c r="W123" i="3"/>
  <c r="W131" i="3"/>
  <c r="W139" i="3"/>
  <c r="W147" i="3"/>
  <c r="W155" i="3"/>
  <c r="W163" i="3"/>
  <c r="W171" i="3"/>
  <c r="W179" i="3"/>
  <c r="W187" i="3"/>
  <c r="W195" i="3"/>
  <c r="W203" i="3"/>
  <c r="W211" i="3"/>
  <c r="W219" i="3"/>
  <c r="W227" i="3"/>
  <c r="W235" i="3"/>
  <c r="W243" i="3"/>
  <c r="W251" i="3"/>
  <c r="W259" i="3"/>
  <c r="W267" i="3"/>
  <c r="W275" i="3"/>
  <c r="W283" i="3"/>
  <c r="W291" i="3"/>
  <c r="W299" i="3"/>
  <c r="W307" i="3"/>
  <c r="W315" i="3"/>
  <c r="W323" i="3"/>
  <c r="W331" i="3"/>
  <c r="W339" i="3"/>
  <c r="W347" i="3"/>
  <c r="W355" i="3"/>
  <c r="W363" i="3"/>
  <c r="W371" i="3"/>
  <c r="W379" i="3"/>
  <c r="W387" i="3"/>
  <c r="W395" i="3"/>
  <c r="W403" i="3"/>
  <c r="W411" i="3"/>
  <c r="W419" i="3"/>
  <c r="W427" i="3"/>
  <c r="W435" i="3"/>
  <c r="W443" i="3"/>
  <c r="W451" i="3"/>
  <c r="W459" i="3"/>
  <c r="W467" i="3"/>
  <c r="W475" i="3"/>
  <c r="W483" i="3"/>
  <c r="W491" i="3"/>
  <c r="W499" i="3"/>
  <c r="W507" i="3"/>
  <c r="W515" i="3"/>
  <c r="W523" i="3"/>
  <c r="W531" i="3"/>
  <c r="W539" i="3"/>
  <c r="W547" i="3"/>
  <c r="W555" i="3"/>
  <c r="W563" i="3"/>
  <c r="W571" i="3"/>
  <c r="W579" i="3"/>
  <c r="W587" i="3"/>
  <c r="W595" i="3"/>
  <c r="W603" i="3"/>
  <c r="W611" i="3"/>
  <c r="W619" i="3"/>
  <c r="W627" i="3"/>
  <c r="W635" i="3"/>
  <c r="W643" i="3"/>
  <c r="W651" i="3"/>
  <c r="W659" i="3"/>
  <c r="W667" i="3"/>
  <c r="W675" i="3"/>
  <c r="W683" i="3"/>
  <c r="W11" i="3"/>
  <c r="W27" i="3"/>
  <c r="W44" i="3"/>
  <c r="W60" i="3"/>
  <c r="W76" i="3"/>
  <c r="W92" i="3"/>
  <c r="W108" i="3"/>
  <c r="W124" i="3"/>
  <c r="W140" i="3"/>
  <c r="W156" i="3"/>
  <c r="W172" i="3"/>
  <c r="W188" i="3"/>
  <c r="W204" i="3"/>
  <c r="W220" i="3"/>
  <c r="W231" i="3"/>
  <c r="W245" i="3"/>
  <c r="W256" i="3"/>
  <c r="W270" i="3"/>
  <c r="W284" i="3"/>
  <c r="W295" i="3"/>
  <c r="W309" i="3"/>
  <c r="W320" i="3"/>
  <c r="W334" i="3"/>
  <c r="W348" i="3"/>
  <c r="W359" i="3"/>
  <c r="W373" i="3"/>
  <c r="W384" i="3"/>
  <c r="W398" i="3"/>
  <c r="W412" i="3"/>
  <c r="W423" i="3"/>
  <c r="W437" i="3"/>
  <c r="W448" i="3"/>
  <c r="W460" i="3"/>
  <c r="W470" i="3"/>
  <c r="W480" i="3"/>
  <c r="W489" i="3"/>
  <c r="W498" i="3"/>
  <c r="W508" i="3"/>
  <c r="W517" i="3"/>
  <c r="W526" i="3"/>
  <c r="W535" i="3"/>
  <c r="W544" i="3"/>
  <c r="W553" i="3"/>
  <c r="W562" i="3"/>
  <c r="W572" i="3"/>
  <c r="W581" i="3"/>
  <c r="W590" i="3"/>
  <c r="W599" i="3"/>
  <c r="W608" i="3"/>
  <c r="W617" i="3"/>
  <c r="W626" i="3"/>
  <c r="W636" i="3"/>
  <c r="W645" i="3"/>
  <c r="W654" i="3"/>
  <c r="W663" i="3"/>
  <c r="W672" i="3"/>
  <c r="W681" i="3"/>
  <c r="W12" i="3"/>
  <c r="W28" i="3"/>
  <c r="W45" i="3"/>
  <c r="W61" i="3"/>
  <c r="W77" i="3"/>
  <c r="W93" i="3"/>
  <c r="W109" i="3"/>
  <c r="W125" i="3"/>
  <c r="W141" i="3"/>
  <c r="W157" i="3"/>
  <c r="W173" i="3"/>
  <c r="W189" i="3"/>
  <c r="W205" i="3"/>
  <c r="W221" i="3"/>
  <c r="W232" i="3"/>
  <c r="W246" i="3"/>
  <c r="W260" i="3"/>
  <c r="W271" i="3"/>
  <c r="W285" i="3"/>
  <c r="W296" i="3"/>
  <c r="W310" i="3"/>
  <c r="W324" i="3"/>
  <c r="W335" i="3"/>
  <c r="W349" i="3"/>
  <c r="W360" i="3"/>
  <c r="W374" i="3"/>
  <c r="W388" i="3"/>
  <c r="W399" i="3"/>
  <c r="W413" i="3"/>
  <c r="W424" i="3"/>
  <c r="W438" i="3"/>
  <c r="W449" i="3"/>
  <c r="W461" i="3"/>
  <c r="W471" i="3"/>
  <c r="W481" i="3"/>
  <c r="W490" i="3"/>
  <c r="W500" i="3"/>
  <c r="W509" i="3"/>
  <c r="W518" i="3"/>
  <c r="W527" i="3"/>
  <c r="W536" i="3"/>
  <c r="W545" i="3"/>
  <c r="W554" i="3"/>
  <c r="W564" i="3"/>
  <c r="W573" i="3"/>
  <c r="W582" i="3"/>
  <c r="W591" i="3"/>
  <c r="W600" i="3"/>
  <c r="W609" i="3"/>
  <c r="W618" i="3"/>
  <c r="W628" i="3"/>
  <c r="W637" i="3"/>
  <c r="W646" i="3"/>
  <c r="W655" i="3"/>
  <c r="W664" i="3"/>
  <c r="W673" i="3"/>
  <c r="W682" i="3"/>
  <c r="W691" i="3"/>
  <c r="W699" i="3"/>
  <c r="W707" i="3"/>
  <c r="W715" i="3"/>
  <c r="W723" i="3"/>
  <c r="W731" i="3"/>
  <c r="W739" i="3"/>
  <c r="W747" i="3"/>
  <c r="W755" i="3"/>
  <c r="W763" i="3"/>
  <c r="W771" i="3"/>
  <c r="W779" i="3"/>
  <c r="W787" i="3"/>
  <c r="W795" i="3"/>
  <c r="W803" i="3"/>
  <c r="W811" i="3"/>
  <c r="W819" i="3"/>
  <c r="W827" i="3"/>
  <c r="W835" i="3"/>
  <c r="W843" i="3"/>
  <c r="W851" i="3"/>
  <c r="W13" i="3"/>
  <c r="W29" i="3"/>
  <c r="W46" i="3"/>
  <c r="W62" i="3"/>
  <c r="W78" i="3"/>
  <c r="W94" i="3"/>
  <c r="W110" i="3"/>
  <c r="W126" i="3"/>
  <c r="W142" i="3"/>
  <c r="W158" i="3"/>
  <c r="W174" i="3"/>
  <c r="W190" i="3"/>
  <c r="W206" i="3"/>
  <c r="W222" i="3"/>
  <c r="W236" i="3"/>
  <c r="W247" i="3"/>
  <c r="W261" i="3"/>
  <c r="W272" i="3"/>
  <c r="W286" i="3"/>
  <c r="W300" i="3"/>
  <c r="W311" i="3"/>
  <c r="W325" i="3"/>
  <c r="W336" i="3"/>
  <c r="W350" i="3"/>
  <c r="W364" i="3"/>
  <c r="W375" i="3"/>
  <c r="W389" i="3"/>
  <c r="W400" i="3"/>
  <c r="W414" i="3"/>
  <c r="W428" i="3"/>
  <c r="W439" i="3"/>
  <c r="W452" i="3"/>
  <c r="W462" i="3"/>
  <c r="W472" i="3"/>
  <c r="W482" i="3"/>
  <c r="W492" i="3"/>
  <c r="W501" i="3"/>
  <c r="W510" i="3"/>
  <c r="W519" i="3"/>
  <c r="W528" i="3"/>
  <c r="W537" i="3"/>
  <c r="W546" i="3"/>
  <c r="W556" i="3"/>
  <c r="W565" i="3"/>
  <c r="W574" i="3"/>
  <c r="W583" i="3"/>
  <c r="W592" i="3"/>
  <c r="W601" i="3"/>
  <c r="W610" i="3"/>
  <c r="W620" i="3"/>
  <c r="W629" i="3"/>
  <c r="W638" i="3"/>
  <c r="W647" i="3"/>
  <c r="W656" i="3"/>
  <c r="W665" i="3"/>
  <c r="W674" i="3"/>
  <c r="W684" i="3"/>
  <c r="W692" i="3"/>
  <c r="W700" i="3"/>
  <c r="W708" i="3"/>
  <c r="W716" i="3"/>
  <c r="W724" i="3"/>
  <c r="W732" i="3"/>
  <c r="W740" i="3"/>
  <c r="W748" i="3"/>
  <c r="W756" i="3"/>
  <c r="W764" i="3"/>
  <c r="W772" i="3"/>
  <c r="W780" i="3"/>
  <c r="W788" i="3"/>
  <c r="W796" i="3"/>
  <c r="W804" i="3"/>
  <c r="W812" i="3"/>
  <c r="W820" i="3"/>
  <c r="W828" i="3"/>
  <c r="W836" i="3"/>
  <c r="W844" i="3"/>
  <c r="W852" i="3"/>
  <c r="W860" i="3"/>
  <c r="W868" i="3"/>
  <c r="W876" i="3"/>
  <c r="W884" i="3"/>
  <c r="W892" i="3"/>
  <c r="W900" i="3"/>
  <c r="W908" i="3"/>
  <c r="W14" i="3"/>
  <c r="W30" i="3"/>
  <c r="W47" i="3"/>
  <c r="W63" i="3"/>
  <c r="W79" i="3"/>
  <c r="W95" i="3"/>
  <c r="W111" i="3"/>
  <c r="W127" i="3"/>
  <c r="W143" i="3"/>
  <c r="W159" i="3"/>
  <c r="W175" i="3"/>
  <c r="W191" i="3"/>
  <c r="W207" i="3"/>
  <c r="W223" i="3"/>
  <c r="W237" i="3"/>
  <c r="W248" i="3"/>
  <c r="W262" i="3"/>
  <c r="W276" i="3"/>
  <c r="W287" i="3"/>
  <c r="W301" i="3"/>
  <c r="W312" i="3"/>
  <c r="W326" i="3"/>
  <c r="W340" i="3"/>
  <c r="W351" i="3"/>
  <c r="W365" i="3"/>
  <c r="W376" i="3"/>
  <c r="W390" i="3"/>
  <c r="W404" i="3"/>
  <c r="W415" i="3"/>
  <c r="W429" i="3"/>
  <c r="W440" i="3"/>
  <c r="W453" i="3"/>
  <c r="W463" i="3"/>
  <c r="W473" i="3"/>
  <c r="W484" i="3"/>
  <c r="W493" i="3"/>
  <c r="W502" i="3"/>
  <c r="W511" i="3"/>
  <c r="W520" i="3"/>
  <c r="W529" i="3"/>
  <c r="W538" i="3"/>
  <c r="W548" i="3"/>
  <c r="W557" i="3"/>
  <c r="W566" i="3"/>
  <c r="W575" i="3"/>
  <c r="W584" i="3"/>
  <c r="W593" i="3"/>
  <c r="W602" i="3"/>
  <c r="W612" i="3"/>
  <c r="W621" i="3"/>
  <c r="W630" i="3"/>
  <c r="W639" i="3"/>
  <c r="W648" i="3"/>
  <c r="W657" i="3"/>
  <c r="W666" i="3"/>
  <c r="W676" i="3"/>
  <c r="W685" i="3"/>
  <c r="W693" i="3"/>
  <c r="W701" i="3"/>
  <c r="W709" i="3"/>
  <c r="W717" i="3"/>
  <c r="W725" i="3"/>
  <c r="W733" i="3"/>
  <c r="W741" i="3"/>
  <c r="W749" i="3"/>
  <c r="W757" i="3"/>
  <c r="W765" i="3"/>
  <c r="W773" i="3"/>
  <c r="W781" i="3"/>
  <c r="W789" i="3"/>
  <c r="W797" i="3"/>
  <c r="W805" i="3"/>
  <c r="W813" i="3"/>
  <c r="W821" i="3"/>
  <c r="W829" i="3"/>
  <c r="W837" i="3"/>
  <c r="W845" i="3"/>
  <c r="W853" i="3"/>
  <c r="W861" i="3"/>
  <c r="W869" i="3"/>
  <c r="W877" i="3"/>
  <c r="W885" i="3"/>
  <c r="W893" i="3"/>
  <c r="W901" i="3"/>
  <c r="W909" i="3"/>
  <c r="W917" i="3"/>
  <c r="W925" i="3"/>
  <c r="W933" i="3"/>
  <c r="W941" i="3"/>
  <c r="W949" i="3"/>
  <c r="W957" i="3"/>
  <c r="W965" i="3"/>
  <c r="W973" i="3"/>
  <c r="W981" i="3"/>
  <c r="W989" i="3"/>
  <c r="W997" i="3"/>
  <c r="W19" i="3"/>
  <c r="W52" i="3"/>
  <c r="W84" i="3"/>
  <c r="W116" i="3"/>
  <c r="W148" i="3"/>
  <c r="W180" i="3"/>
  <c r="W212" i="3"/>
  <c r="W238" i="3"/>
  <c r="W263" i="3"/>
  <c r="W288" i="3"/>
  <c r="W316" i="3"/>
  <c r="W341" i="3"/>
  <c r="W366" i="3"/>
  <c r="W391" i="3"/>
  <c r="W416" i="3"/>
  <c r="W444" i="3"/>
  <c r="W464" i="3"/>
  <c r="W485" i="3"/>
  <c r="W503" i="3"/>
  <c r="W521" i="3"/>
  <c r="W540" i="3"/>
  <c r="W558" i="3"/>
  <c r="W576" i="3"/>
  <c r="W594" i="3"/>
  <c r="W613" i="3"/>
  <c r="W631" i="3"/>
  <c r="W649" i="3"/>
  <c r="W668" i="3"/>
  <c r="W686" i="3"/>
  <c r="W697" i="3"/>
  <c r="W711" i="3"/>
  <c r="W722" i="3"/>
  <c r="W736" i="3"/>
  <c r="W750" i="3"/>
  <c r="W761" i="3"/>
  <c r="W775" i="3"/>
  <c r="W786" i="3"/>
  <c r="W800" i="3"/>
  <c r="W814" i="3"/>
  <c r="W825" i="3"/>
  <c r="W839" i="3"/>
  <c r="W850" i="3"/>
  <c r="W863" i="3"/>
  <c r="W873" i="3"/>
  <c r="W883" i="3"/>
  <c r="W895" i="3"/>
  <c r="W905" i="3"/>
  <c r="W915" i="3"/>
  <c r="W924" i="3"/>
  <c r="W934" i="3"/>
  <c r="W943" i="3"/>
  <c r="W952" i="3"/>
  <c r="W961" i="3"/>
  <c r="W970" i="3"/>
  <c r="W979" i="3"/>
  <c r="W988" i="3"/>
  <c r="W998" i="3"/>
  <c r="W20" i="3"/>
  <c r="W53" i="3"/>
  <c r="W85" i="3"/>
  <c r="W117" i="3"/>
  <c r="W149" i="3"/>
  <c r="W181" i="3"/>
  <c r="W213" i="3"/>
  <c r="W239" i="3"/>
  <c r="W264" i="3"/>
  <c r="W292" i="3"/>
  <c r="W317" i="3"/>
  <c r="W342" i="3"/>
  <c r="W367" i="3"/>
  <c r="W392" i="3"/>
  <c r="W420" i="3"/>
  <c r="W445" i="3"/>
  <c r="W465" i="3"/>
  <c r="W486" i="3"/>
  <c r="W504" i="3"/>
  <c r="W522" i="3"/>
  <c r="W541" i="3"/>
  <c r="W559" i="3"/>
  <c r="W577" i="3"/>
  <c r="W596" i="3"/>
  <c r="W614" i="3"/>
  <c r="W632" i="3"/>
  <c r="W650" i="3"/>
  <c r="W669" i="3"/>
  <c r="W687" i="3"/>
  <c r="W698" i="3"/>
  <c r="W712" i="3"/>
  <c r="W726" i="3"/>
  <c r="W737" i="3"/>
  <c r="W751" i="3"/>
  <c r="W762" i="3"/>
  <c r="W776" i="3"/>
  <c r="W790" i="3"/>
  <c r="W801" i="3"/>
  <c r="W815" i="3"/>
  <c r="W826" i="3"/>
  <c r="W840" i="3"/>
  <c r="W854" i="3"/>
  <c r="W864" i="3"/>
  <c r="W874" i="3"/>
  <c r="W886" i="3"/>
  <c r="W896" i="3"/>
  <c r="W906" i="3"/>
  <c r="W916" i="3"/>
  <c r="W926" i="3"/>
  <c r="W935" i="3"/>
  <c r="W944" i="3"/>
  <c r="W953" i="3"/>
  <c r="W962" i="3"/>
  <c r="W971" i="3"/>
  <c r="W980" i="3"/>
  <c r="W990" i="3"/>
  <c r="W999" i="3"/>
  <c r="W21" i="3"/>
  <c r="W54" i="3"/>
  <c r="W86" i="3"/>
  <c r="W118" i="3"/>
  <c r="W150" i="3"/>
  <c r="W182" i="3"/>
  <c r="W214" i="3"/>
  <c r="W240" i="3"/>
  <c r="W268" i="3"/>
  <c r="W293" i="3"/>
  <c r="W318" i="3"/>
  <c r="W343" i="3"/>
  <c r="W368" i="3"/>
  <c r="W396" i="3"/>
  <c r="W421" i="3"/>
  <c r="W446" i="3"/>
  <c r="W468" i="3"/>
  <c r="W487" i="3"/>
  <c r="W505" i="3"/>
  <c r="W524" i="3"/>
  <c r="W542" i="3"/>
  <c r="W560" i="3"/>
  <c r="W578" i="3"/>
  <c r="W597" i="3"/>
  <c r="W615" i="3"/>
  <c r="W633" i="3"/>
  <c r="W652" i="3"/>
  <c r="W670" i="3"/>
  <c r="W688" i="3"/>
  <c r="W702" i="3"/>
  <c r="W713" i="3"/>
  <c r="W727" i="3"/>
  <c r="W738" i="3"/>
  <c r="W752" i="3"/>
  <c r="W766" i="3"/>
  <c r="W777" i="3"/>
  <c r="W791" i="3"/>
  <c r="W802" i="3"/>
  <c r="W816" i="3"/>
  <c r="W830" i="3"/>
  <c r="W841" i="3"/>
  <c r="W855" i="3"/>
  <c r="W865" i="3"/>
  <c r="W875" i="3"/>
  <c r="W887" i="3"/>
  <c r="W897" i="3"/>
  <c r="W907" i="3"/>
  <c r="W918" i="3"/>
  <c r="W927" i="3"/>
  <c r="W936" i="3"/>
  <c r="W945" i="3"/>
  <c r="W954" i="3"/>
  <c r="W963" i="3"/>
  <c r="W972" i="3"/>
  <c r="W982" i="3"/>
  <c r="W991" i="3"/>
  <c r="W1000" i="3"/>
  <c r="W5" i="3"/>
  <c r="W38" i="3"/>
  <c r="W70" i="3"/>
  <c r="W102" i="3"/>
  <c r="W134" i="3"/>
  <c r="W166" i="3"/>
  <c r="W198" i="3"/>
  <c r="W229" i="3"/>
  <c r="W254" i="3"/>
  <c r="W279" i="3"/>
  <c r="W304" i="3"/>
  <c r="W332" i="3"/>
  <c r="W357" i="3"/>
  <c r="W382" i="3"/>
  <c r="W407" i="3"/>
  <c r="W432" i="3"/>
  <c r="W456" i="3"/>
  <c r="W478" i="3"/>
  <c r="W496" i="3"/>
  <c r="W514" i="3"/>
  <c r="W533" i="3"/>
  <c r="W551" i="3"/>
  <c r="W569" i="3"/>
  <c r="W588" i="3"/>
  <c r="W606" i="3"/>
  <c r="W624" i="3"/>
  <c r="W642" i="3"/>
  <c r="W661" i="3"/>
  <c r="W679" i="3"/>
  <c r="W695" i="3"/>
  <c r="W706" i="3"/>
  <c r="W720" i="3"/>
  <c r="W734" i="3"/>
  <c r="W745" i="3"/>
  <c r="W759" i="3"/>
  <c r="W770" i="3"/>
  <c r="W784" i="3"/>
  <c r="W798" i="3"/>
  <c r="W809" i="3"/>
  <c r="W823" i="3"/>
  <c r="W834" i="3"/>
  <c r="W848" i="3"/>
  <c r="W859" i="3"/>
  <c r="W871" i="3"/>
  <c r="W881" i="3"/>
  <c r="W891" i="3"/>
  <c r="W903" i="3"/>
  <c r="W913" i="3"/>
  <c r="W922" i="3"/>
  <c r="W931" i="3"/>
  <c r="W940" i="3"/>
  <c r="W950" i="3"/>
  <c r="W959" i="3"/>
  <c r="W968" i="3"/>
  <c r="W977" i="3"/>
  <c r="W986" i="3"/>
  <c r="W995" i="3"/>
  <c r="W4" i="3"/>
  <c r="W6" i="3"/>
  <c r="W39" i="3"/>
  <c r="W71" i="3"/>
  <c r="W103" i="3"/>
  <c r="W135" i="3"/>
  <c r="W167" i="3"/>
  <c r="W199" i="3"/>
  <c r="W230" i="3"/>
  <c r="W255" i="3"/>
  <c r="W280" i="3"/>
  <c r="W308" i="3"/>
  <c r="W333" i="3"/>
  <c r="W358" i="3"/>
  <c r="W383" i="3"/>
  <c r="W408" i="3"/>
  <c r="W436" i="3"/>
  <c r="W457" i="3"/>
  <c r="W479" i="3"/>
  <c r="W497" i="3"/>
  <c r="W516" i="3"/>
  <c r="W534" i="3"/>
  <c r="W552" i="3"/>
  <c r="W570" i="3"/>
  <c r="W589" i="3"/>
  <c r="W607" i="3"/>
  <c r="W625" i="3"/>
  <c r="W69" i="3"/>
  <c r="W993" i="3"/>
  <c r="W975" i="3"/>
  <c r="W956" i="3"/>
  <c r="W938" i="3"/>
  <c r="W920" i="3"/>
  <c r="W899" i="3"/>
  <c r="W879" i="3"/>
  <c r="W857" i="3"/>
  <c r="W832" i="3"/>
  <c r="W807" i="3"/>
  <c r="W782" i="3"/>
  <c r="W754" i="3"/>
  <c r="W729" i="3"/>
  <c r="W704" i="3"/>
  <c r="W677" i="3"/>
  <c r="W640" i="3"/>
  <c r="W586" i="3"/>
  <c r="W543" i="3"/>
  <c r="W494" i="3"/>
  <c r="W431" i="3"/>
  <c r="W372" i="3"/>
  <c r="W302" i="3"/>
  <c r="W228" i="3"/>
  <c r="W151" i="3"/>
  <c r="W68" i="3"/>
  <c r="W996" i="3"/>
  <c r="W960" i="3"/>
  <c r="W862" i="3"/>
  <c r="W810" i="3"/>
  <c r="W735" i="3"/>
  <c r="W604" i="3"/>
  <c r="W976" i="3"/>
  <c r="W939" i="3"/>
  <c r="W902" i="3"/>
  <c r="W858" i="3"/>
  <c r="W808" i="3"/>
  <c r="W758" i="3"/>
  <c r="W705" i="3"/>
  <c r="W641" i="3"/>
  <c r="W598" i="3"/>
  <c r="W495" i="3"/>
  <c r="W447" i="3"/>
  <c r="W380" i="3"/>
  <c r="W303" i="3"/>
  <c r="W992" i="3"/>
  <c r="W974" i="3"/>
  <c r="W955" i="3"/>
  <c r="W937" i="3"/>
  <c r="W919" i="3"/>
  <c r="W898" i="3"/>
  <c r="W878" i="3"/>
  <c r="W856" i="3"/>
  <c r="W831" i="3"/>
  <c r="W806" i="3"/>
  <c r="W778" i="3"/>
  <c r="W753" i="3"/>
  <c r="W728" i="3"/>
  <c r="W703" i="3"/>
  <c r="W671" i="3"/>
  <c r="W634" i="3"/>
  <c r="W585" i="3"/>
  <c r="W532" i="3"/>
  <c r="W488" i="3"/>
  <c r="W430" i="3"/>
  <c r="W356" i="3"/>
  <c r="W294" i="3"/>
  <c r="W224" i="3"/>
  <c r="W133" i="3"/>
  <c r="W55" i="3"/>
  <c r="W923" i="3"/>
  <c r="W252" i="3"/>
  <c r="W244" i="3"/>
  <c r="W987" i="3"/>
  <c r="W969" i="3"/>
  <c r="W951" i="3"/>
  <c r="W932" i="3"/>
  <c r="W914" i="3"/>
  <c r="W894" i="3"/>
  <c r="W872" i="3"/>
  <c r="W849" i="3"/>
  <c r="W824" i="3"/>
  <c r="W799" i="3"/>
  <c r="W774" i="3"/>
  <c r="W746" i="3"/>
  <c r="W721" i="3"/>
  <c r="W696" i="3"/>
  <c r="W662" i="3"/>
  <c r="W623" i="3"/>
  <c r="W580" i="3"/>
  <c r="W530" i="3"/>
  <c r="W477" i="3"/>
  <c r="W422" i="3"/>
  <c r="W352" i="3"/>
  <c r="W278" i="3"/>
  <c r="W215" i="3"/>
  <c r="W132" i="3"/>
  <c r="W36" i="3"/>
  <c r="AE16" i="2" l="1"/>
  <c r="Y16" i="2"/>
  <c r="AC16" i="2"/>
  <c r="AB16" i="2"/>
  <c r="AA16" i="2"/>
  <c r="Z16" i="2"/>
  <c r="AE13" i="2"/>
  <c r="Z13" i="2"/>
  <c r="AC13" i="2"/>
  <c r="Y13" i="2"/>
  <c r="AB13" i="2"/>
  <c r="AA13" i="2"/>
  <c r="AE23" i="2"/>
  <c r="Y23" i="2"/>
  <c r="Z23" i="2"/>
  <c r="AB23" i="2"/>
  <c r="AC23" i="2"/>
  <c r="AA23" i="2"/>
  <c r="AE22" i="2"/>
  <c r="Z22" i="2"/>
  <c r="AA22" i="2"/>
  <c r="Y22" i="2"/>
  <c r="AB22" i="2"/>
  <c r="AC22" i="2"/>
  <c r="AE18" i="2"/>
  <c r="AA18" i="2"/>
  <c r="AC18" i="2"/>
  <c r="Y18" i="2"/>
  <c r="Z18" i="2"/>
  <c r="AB18" i="2"/>
  <c r="AE14" i="2"/>
  <c r="Z14" i="2"/>
  <c r="Y14" i="2"/>
  <c r="AB14" i="2"/>
  <c r="AC14" i="2"/>
  <c r="AA14" i="2"/>
  <c r="AE24" i="2"/>
  <c r="Y24" i="2"/>
  <c r="AB24" i="2"/>
  <c r="AA24" i="2"/>
  <c r="AC24" i="2"/>
  <c r="Z24" i="2"/>
  <c r="AE20" i="2"/>
  <c r="AC20" i="2"/>
  <c r="Z20" i="2"/>
  <c r="Y20" i="2"/>
  <c r="AA20" i="2"/>
  <c r="AB20" i="2"/>
  <c r="AE17" i="2"/>
  <c r="AC17" i="2"/>
  <c r="Z17" i="2"/>
  <c r="AA17" i="2"/>
  <c r="AB17" i="2"/>
  <c r="Y17" i="2"/>
  <c r="AE19" i="2"/>
  <c r="Y19" i="2"/>
  <c r="AC19" i="2"/>
  <c r="Z19" i="2"/>
  <c r="AB19" i="2"/>
  <c r="AA19" i="2"/>
  <c r="AE25" i="2"/>
  <c r="Z25" i="2"/>
  <c r="AC25" i="2"/>
  <c r="Y25" i="2"/>
  <c r="AA25" i="2"/>
  <c r="AB25" i="2"/>
  <c r="AE15" i="2"/>
  <c r="AA15" i="2"/>
  <c r="Z15" i="2"/>
  <c r="AC15" i="2"/>
  <c r="AB15" i="2"/>
  <c r="Y15" i="2"/>
  <c r="AE12" i="2"/>
  <c r="AA12" i="2"/>
  <c r="Y12" i="2"/>
  <c r="Z12" i="2"/>
  <c r="AB12" i="2"/>
  <c r="AC12" i="2"/>
  <c r="AE21" i="2"/>
  <c r="AB21" i="2"/>
  <c r="Z21" i="2"/>
  <c r="Y21" i="2"/>
  <c r="AC21" i="2"/>
  <c r="AA21" i="2"/>
  <c r="AE11" i="2"/>
  <c r="Z11" i="2"/>
  <c r="AC11" i="2"/>
  <c r="Y11" i="2"/>
  <c r="AA11" i="2"/>
  <c r="AB11" i="2"/>
  <c r="AE10" i="2"/>
  <c r="AB10" i="2"/>
  <c r="AA10" i="2"/>
  <c r="AC10" i="2"/>
  <c r="Z10" i="2"/>
  <c r="Y10" i="2"/>
  <c r="AD13" i="2"/>
  <c r="AF13" i="2"/>
  <c r="AD14" i="2"/>
  <c r="AF14" i="2"/>
  <c r="AD20" i="2"/>
  <c r="AF20" i="2"/>
  <c r="AD15" i="2"/>
  <c r="AF15" i="2"/>
  <c r="AF12" i="2"/>
  <c r="AD12" i="2"/>
  <c r="AD17" i="2"/>
  <c r="AF17" i="2"/>
  <c r="AD19" i="2"/>
  <c r="AF19" i="2"/>
  <c r="AD21" i="2"/>
  <c r="AF21" i="2"/>
  <c r="AD11" i="2"/>
  <c r="AF11" i="2"/>
  <c r="AD24" i="2"/>
  <c r="AF24" i="2"/>
  <c r="AD25" i="2"/>
  <c r="AF25" i="2"/>
  <c r="AD16" i="2"/>
  <c r="AF16" i="2"/>
  <c r="AD23" i="2"/>
  <c r="AF23" i="2"/>
  <c r="AD22" i="2"/>
  <c r="AF22" i="2"/>
  <c r="AD18" i="2"/>
  <c r="AF18" i="2"/>
  <c r="AD10" i="2"/>
  <c r="AF10" i="2"/>
  <c r="AG12" i="2" l="1"/>
  <c r="AG10" i="2"/>
  <c r="AG16" i="2"/>
  <c r="AG25" i="2"/>
  <c r="AG22" i="2"/>
  <c r="AG14" i="2"/>
  <c r="AG15" i="2"/>
  <c r="AG19" i="2"/>
  <c r="AG24" i="2"/>
  <c r="AG21" i="2"/>
  <c r="AG18" i="2"/>
  <c r="AG20" i="2"/>
  <c r="AG17" i="2"/>
  <c r="AG23" i="2"/>
  <c r="AG11" i="2"/>
  <c r="AG13" i="2"/>
  <c r="AO10" i="2" l="1"/>
  <c r="AN10" i="2"/>
  <c r="AL10" i="2"/>
  <c r="AM10" i="2"/>
  <c r="AK10" i="2"/>
  <c r="AN19" i="2"/>
  <c r="AO19" i="2"/>
  <c r="AK19" i="2"/>
  <c r="AL19" i="2"/>
  <c r="AM19" i="2"/>
  <c r="AL22" i="2"/>
  <c r="AN22" i="2"/>
  <c r="AO22" i="2"/>
  <c r="AK22" i="2"/>
  <c r="AM22" i="2"/>
  <c r="AM12" i="2"/>
  <c r="AN12" i="2"/>
  <c r="AL12" i="2"/>
  <c r="AO12" i="2"/>
  <c r="AK12" i="2"/>
  <c r="AN11" i="2"/>
  <c r="AL11" i="2"/>
  <c r="AM11" i="2"/>
  <c r="AO11" i="2"/>
  <c r="AK11" i="2"/>
  <c r="AO14" i="2"/>
  <c r="AM14" i="2"/>
  <c r="AL14" i="2"/>
  <c r="AK14" i="2"/>
  <c r="AN14" i="2"/>
  <c r="AL25" i="2"/>
  <c r="AM25" i="2"/>
  <c r="AK25" i="2"/>
  <c r="AN25" i="2"/>
  <c r="AO25" i="2"/>
  <c r="AL21" i="2"/>
  <c r="AK21" i="2"/>
  <c r="AN21" i="2"/>
  <c r="AM21" i="2"/>
  <c r="AO21" i="2"/>
  <c r="AM24" i="2"/>
  <c r="AK24" i="2"/>
  <c r="AO24" i="2"/>
  <c r="AL24" i="2"/>
  <c r="AN24" i="2"/>
  <c r="AL13" i="2"/>
  <c r="AN13" i="2"/>
  <c r="AK13" i="2"/>
  <c r="AO13" i="2"/>
  <c r="AM13" i="2"/>
  <c r="AK15" i="2"/>
  <c r="AM15" i="2"/>
  <c r="AL15" i="2"/>
  <c r="AO15" i="2"/>
  <c r="AN15" i="2"/>
  <c r="AN23" i="2"/>
  <c r="AM23" i="2"/>
  <c r="AL23" i="2"/>
  <c r="AO23" i="2"/>
  <c r="AK23" i="2"/>
  <c r="AN17" i="2"/>
  <c r="AL17" i="2"/>
  <c r="AO17" i="2"/>
  <c r="AM17" i="2"/>
  <c r="AK17" i="2"/>
  <c r="AM20" i="2"/>
  <c r="AN20" i="2"/>
  <c r="AL20" i="2"/>
  <c r="AO20" i="2"/>
  <c r="AK20" i="2"/>
  <c r="AM18" i="2"/>
  <c r="AN18" i="2"/>
  <c r="AO18" i="2"/>
  <c r="AK18" i="2"/>
  <c r="AL18" i="2"/>
  <c r="AN16" i="2"/>
  <c r="AK16" i="2"/>
  <c r="AO16" i="2"/>
  <c r="AM16" i="2"/>
  <c r="AL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Nofziger, Jesse</author>
  </authors>
  <commentList>
    <comment ref="C3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Nofziger, Jesse:</t>
        </r>
        <r>
          <rPr>
            <sz val="9"/>
            <color indexed="81"/>
            <rFont val="Tahoma"/>
            <family val="2"/>
          </rPr>
          <t xml:space="preserve">
Discharge piping, size 1</t>
        </r>
      </text>
    </comment>
  </commentList>
</comments>
</file>

<file path=xl/sharedStrings.xml><?xml version="1.0" encoding="utf-8"?>
<sst xmlns="http://schemas.openxmlformats.org/spreadsheetml/2006/main" count="464" uniqueCount="214">
  <si>
    <t>System Curve Input</t>
  </si>
  <si>
    <t>Instructions: Input data to shaded cells only. Remaining cells are calculated</t>
  </si>
  <si>
    <t>Calculation sheet developed by Jesse Nofziger, P.E., Seattle Public Utilities</t>
  </si>
  <si>
    <t>Users are responsible for independently verifying results of all calculations.</t>
  </si>
  <si>
    <t>All size columns must be populated to prevent DIV/0 errors</t>
  </si>
  <si>
    <t>Enter Per NAVD88</t>
  </si>
  <si>
    <t>Invert at Discharge</t>
  </si>
  <si>
    <t>Impeller Eye El</t>
  </si>
  <si>
    <t>Force Main 1</t>
  </si>
  <si>
    <t>Force main 2</t>
  </si>
  <si>
    <t>Force main 3</t>
  </si>
  <si>
    <t>Misc Fittings 1</t>
  </si>
  <si>
    <t>Misc Fittings 2</t>
  </si>
  <si>
    <t>Fitting Type</t>
  </si>
  <si>
    <t>Common Force Main Fittings</t>
  </si>
  <si>
    <t>WW Transducer Tip El</t>
  </si>
  <si>
    <t xml:space="preserve">Header </t>
  </si>
  <si>
    <t>FM 1</t>
  </si>
  <si>
    <t>FM 2</t>
  </si>
  <si>
    <t>FM3</t>
  </si>
  <si>
    <t>Static Head</t>
  </si>
  <si>
    <t>Velocity, ft/s</t>
  </si>
  <si>
    <r>
      <t>V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/2g, ft</t>
    </r>
  </si>
  <si>
    <t>Size, in</t>
  </si>
  <si>
    <t>FM Minor Loss, ft</t>
  </si>
  <si>
    <t>Friction Losses, ft</t>
  </si>
  <si>
    <t>TDH Lead Off, ft</t>
  </si>
  <si>
    <t>TDH Lead On, ft</t>
  </si>
  <si>
    <t>TDH Lead+Lag Off, ft</t>
  </si>
  <si>
    <t>TDH Lead+Lag On, ft</t>
  </si>
  <si>
    <t>TDH Overflow, ft</t>
  </si>
  <si>
    <t>Enter Per Wonderware/ SCADA</t>
  </si>
  <si>
    <t>Lead Off Setpoint</t>
  </si>
  <si>
    <t>K</t>
  </si>
  <si>
    <t>Lag Off Setpoint</t>
  </si>
  <si>
    <t>Flow Rate, GPM</t>
  </si>
  <si>
    <t>Level Control Setpoint</t>
  </si>
  <si>
    <t>Lag On Setpoint</t>
  </si>
  <si>
    <t>Overflow Setpoint</t>
  </si>
  <si>
    <t>Response Time</t>
  </si>
  <si>
    <t>High WW Setpoint</t>
  </si>
  <si>
    <t>WW Plan Area</t>
  </si>
  <si>
    <t>WW Storage Volume</t>
  </si>
  <si>
    <t>gal</t>
  </si>
  <si>
    <t>Avg Inflow Rate, wet/dry</t>
  </si>
  <si>
    <t>Response Time, hr</t>
  </si>
  <si>
    <t>Suction Piping</t>
  </si>
  <si>
    <t>Material</t>
  </si>
  <si>
    <t>Age</t>
  </si>
  <si>
    <t>Hazen-Williams 'C'</t>
  </si>
  <si>
    <t>Diameter, in</t>
  </si>
  <si>
    <t>Suction Length, ft</t>
  </si>
  <si>
    <r>
      <t>Suction Area, ft</t>
    </r>
    <r>
      <rPr>
        <vertAlign val="superscript"/>
        <sz val="11"/>
        <color theme="1"/>
        <rFont val="Calibri"/>
        <family val="2"/>
        <scheme val="minor"/>
      </rPr>
      <t>2</t>
    </r>
  </si>
  <si>
    <t>Individual Pump Discharge Piping</t>
  </si>
  <si>
    <t>Note: for reducing/increasing fittings, use the exit size</t>
  </si>
  <si>
    <t>Length, ft</t>
  </si>
  <si>
    <t>Area, ft2</t>
  </si>
  <si>
    <t>Suction Fittings</t>
  </si>
  <si>
    <t>Sum of Suction Minor Losses</t>
  </si>
  <si>
    <t>Individual Pump Discharge Fittings</t>
  </si>
  <si>
    <t>Sum of Discharge Minor Losses</t>
  </si>
  <si>
    <t>Force Main Segment 1</t>
  </si>
  <si>
    <t>Suction Friction Loss</t>
  </si>
  <si>
    <t>Sum of Suction Losses</t>
  </si>
  <si>
    <t>Pump</t>
  </si>
  <si>
    <t>Sum of Discharge Friction Loss</t>
  </si>
  <si>
    <t>Sum of Discharge Losses</t>
  </si>
  <si>
    <t>Sum of all Pump Unit Losses</t>
  </si>
  <si>
    <t xml:space="preserve"> </t>
  </si>
  <si>
    <t>%Speed</t>
  </si>
  <si>
    <t>RPM</t>
  </si>
  <si>
    <t>Flows</t>
  </si>
  <si>
    <r>
      <t>Area, ft</t>
    </r>
    <r>
      <rPr>
        <vertAlign val="superscript"/>
        <sz val="11"/>
        <color theme="1"/>
        <rFont val="Calibri"/>
        <family val="2"/>
        <scheme val="minor"/>
      </rPr>
      <t>2</t>
    </r>
  </si>
  <si>
    <t>Force Main Segment 2</t>
  </si>
  <si>
    <t>Force Main Segment 3</t>
  </si>
  <si>
    <t>Diameter,in</t>
  </si>
  <si>
    <t>Total Length, ft</t>
  </si>
  <si>
    <t>Size Index</t>
  </si>
  <si>
    <t>Variable Speed Pump Data</t>
  </si>
  <si>
    <t>Make</t>
  </si>
  <si>
    <t>Model</t>
  </si>
  <si>
    <t>Impeller Size</t>
  </si>
  <si>
    <t>in</t>
  </si>
  <si>
    <t>Min Speed</t>
  </si>
  <si>
    <t>rpm</t>
  </si>
  <si>
    <t>Max Speed</t>
  </si>
  <si>
    <t>Design Speed</t>
  </si>
  <si>
    <t>BEC</t>
  </si>
  <si>
    <t>GPM</t>
  </si>
  <si>
    <t>Min Flow (30% of BEC)</t>
  </si>
  <si>
    <t>&lt;- Flows less than this value will highlight red below</t>
  </si>
  <si>
    <t>Min Flow (50% of BEC)</t>
  </si>
  <si>
    <t>Raw Pump Data</t>
  </si>
  <si>
    <t>Note: Values calculated from affinity laws. Values in red are outside the recommended performance envelope. Values are not derated for header loss</t>
  </si>
  <si>
    <t>Single Pump</t>
  </si>
  <si>
    <t>Max</t>
  </si>
  <si>
    <t>Flow (GPM)</t>
  </si>
  <si>
    <t>Head (ft)</t>
  </si>
  <si>
    <t>Enter factory performance curve at max RPM here</t>
  </si>
  <si>
    <t>Dual Pump</t>
  </si>
  <si>
    <t>Pumping Unit Data</t>
  </si>
  <si>
    <t>Pump curve minus suction and individual discharge fitting losses</t>
  </si>
  <si>
    <t>These data are plotted on the Pump Design Summary sheet</t>
  </si>
  <si>
    <t>Lower Bound</t>
  </si>
  <si>
    <t>Upper Bound</t>
  </si>
  <si>
    <t>Series Labels</t>
  </si>
  <si>
    <t>Q</t>
  </si>
  <si>
    <t>H</t>
  </si>
  <si>
    <t>Pump Curve Input</t>
  </si>
  <si>
    <t>BEP Chart</t>
  </si>
  <si>
    <t>AOR Chart</t>
  </si>
  <si>
    <t>Instructions: Input data to shaded cells only. Remaining cells are calculated.</t>
  </si>
  <si>
    <t>x</t>
  </si>
  <si>
    <t>y</t>
  </si>
  <si>
    <t>Pump Info</t>
  </si>
  <si>
    <t>BEP</t>
  </si>
  <si>
    <t>POR</t>
  </si>
  <si>
    <t>Manufacturer's Pump Curve</t>
  </si>
  <si>
    <t>Head(ft)</t>
  </si>
  <si>
    <t>Flow, GPM (1 Pump)</t>
  </si>
  <si>
    <t>Flow, GPM (2 Pumps)</t>
  </si>
  <si>
    <t>Derated Values (w/ Header Loss)</t>
  </si>
  <si>
    <t>Head</t>
  </si>
  <si>
    <t>1 Pump, GPM</t>
  </si>
  <si>
    <t>2 Pump, GPM</t>
  </si>
  <si>
    <t>Mfr's NPSHr Curve</t>
  </si>
  <si>
    <t>NPSHr, ft</t>
  </si>
  <si>
    <t>Flow, GPM (1 pump)</t>
  </si>
  <si>
    <t>Safe NPSHr, ft</t>
  </si>
  <si>
    <t>Select values for this column</t>
  </si>
  <si>
    <t>from sum of suction losses</t>
  </si>
  <si>
    <t>on the System Curve tab</t>
  </si>
  <si>
    <r>
      <t>Calculated NPSHa Curve @ Sea Level and 40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F</t>
    </r>
  </si>
  <si>
    <t>Operating Point</t>
  </si>
  <si>
    <t>WW Level (NAVD88)</t>
  </si>
  <si>
    <t xml:space="preserve">Flow, GPM </t>
  </si>
  <si>
    <r>
      <t>H</t>
    </r>
    <r>
      <rPr>
        <vertAlign val="subscript"/>
        <sz val="11"/>
        <color theme="1"/>
        <rFont val="Calibri"/>
        <family val="2"/>
        <scheme val="minor"/>
      </rPr>
      <t>atm</t>
    </r>
  </si>
  <si>
    <r>
      <t>H</t>
    </r>
    <r>
      <rPr>
        <vertAlign val="subscript"/>
        <sz val="11"/>
        <color theme="1"/>
        <rFont val="Calibri"/>
        <family val="2"/>
        <scheme val="minor"/>
      </rPr>
      <t>sub</t>
    </r>
  </si>
  <si>
    <r>
      <t>H</t>
    </r>
    <r>
      <rPr>
        <vertAlign val="subscript"/>
        <sz val="11"/>
        <color theme="1"/>
        <rFont val="Calibri"/>
        <family val="2"/>
        <scheme val="minor"/>
      </rPr>
      <t>vp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</si>
  <si>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</si>
  <si>
    <t>NPSHA</t>
  </si>
  <si>
    <t>Lead off</t>
  </si>
  <si>
    <t>Lead on</t>
  </si>
  <si>
    <t>LeadLag off</t>
  </si>
  <si>
    <t>npshr coefficients</t>
  </si>
  <si>
    <t>LeadLag on</t>
  </si>
  <si>
    <t>c3</t>
  </si>
  <si>
    <t>Overflow</t>
  </si>
  <si>
    <t>c2</t>
  </si>
  <si>
    <t>c1</t>
  </si>
  <si>
    <t>b</t>
  </si>
  <si>
    <t>Affinity Law Calculator</t>
  </si>
  <si>
    <t xml:space="preserve">Use to generate pump curves for a specific impeller diameter from a given diameter. Use the closest available curve. </t>
  </si>
  <si>
    <t>***Works only with constant casing and speed***</t>
  </si>
  <si>
    <t>Given Impeller</t>
  </si>
  <si>
    <t>Target Impeller</t>
  </si>
  <si>
    <t>Efficiency (%)</t>
  </si>
  <si>
    <t>Efficiency(%)</t>
  </si>
  <si>
    <t>Calculations for Pump Derating</t>
  </si>
  <si>
    <t>Minor Loss of Individual Discharge Fittings</t>
  </si>
  <si>
    <t>Sum of Minor Losses, ft</t>
  </si>
  <si>
    <t>Friction Loss, ft</t>
  </si>
  <si>
    <t>Total Loss, ft</t>
  </si>
  <si>
    <t>Flow, GPM</t>
  </si>
  <si>
    <t>Pump Station Design Summary Sheet</t>
  </si>
  <si>
    <t>Station #</t>
  </si>
  <si>
    <t>Address</t>
  </si>
  <si>
    <t>By</t>
  </si>
  <si>
    <t>Input operating points in shaded cells from pump curves</t>
  </si>
  <si>
    <t>Station</t>
  </si>
  <si>
    <t>Storage Volume, gal</t>
  </si>
  <si>
    <t>Inflow</t>
  </si>
  <si>
    <t>Dry</t>
  </si>
  <si>
    <t>Wet</t>
  </si>
  <si>
    <t>Storage Time, hr</t>
  </si>
  <si>
    <t>Impeller Size, in</t>
  </si>
  <si>
    <t>BEP, GPM</t>
  </si>
  <si>
    <t>Preferred Operating Range, GPM</t>
  </si>
  <si>
    <t>Min</t>
  </si>
  <si>
    <t>Motor</t>
  </si>
  <si>
    <t>Rated Capacity, HP</t>
  </si>
  <si>
    <t>Efficiency</t>
  </si>
  <si>
    <t>Force Main</t>
  </si>
  <si>
    <t>System Performance</t>
  </si>
  <si>
    <t>Fill/Draw</t>
  </si>
  <si>
    <t>Design Point</t>
  </si>
  <si>
    <t>Max 1 Pump</t>
  </si>
  <si>
    <t>Load Share</t>
  </si>
  <si>
    <t>Max 2 Pump</t>
  </si>
  <si>
    <t>Static Head, ft</t>
  </si>
  <si>
    <t>Total Head, ft</t>
  </si>
  <si>
    <t>Speed, rpm</t>
  </si>
  <si>
    <t>% of BEP</t>
  </si>
  <si>
    <t>NPSHa, ft</t>
  </si>
  <si>
    <t>Pump Efficiency, %</t>
  </si>
  <si>
    <t>Pump BHP, HP</t>
  </si>
  <si>
    <t>% Of Motor Capacity</t>
  </si>
  <si>
    <t>System Efficiency</t>
  </si>
  <si>
    <t>Assumptions for Analysis:</t>
  </si>
  <si>
    <t>System Curve includes Force Main Losses only</t>
  </si>
  <si>
    <t>Modified pump curves include pump suction and discharge losses</t>
  </si>
  <si>
    <t>Lead Off: Wet well level at which the lead pump turns off</t>
  </si>
  <si>
    <t>Lead On: Wet well level at which the lead pump turns on</t>
  </si>
  <si>
    <t>Lead+Lag Off: Wet well level at which the lag pump turns off (pumps in parallel)</t>
  </si>
  <si>
    <t>Lead + Lag On: Wet well level at which the lag pump turns on (pumps in parallel)</t>
  </si>
  <si>
    <t>Overflow: Maximum possible wet well level (pumps in parallel)</t>
  </si>
  <si>
    <t>chart title</t>
  </si>
  <si>
    <t>Pump Station #</t>
  </si>
  <si>
    <t xml:space="preserve"> Pump Curves: </t>
  </si>
  <si>
    <t xml:space="preserve"> Pumps, </t>
  </si>
  <si>
    <t xml:space="preserve"> Force Main, </t>
  </si>
  <si>
    <t>C=</t>
  </si>
  <si>
    <t xml:space="preserve"> Impeller, </t>
  </si>
  <si>
    <t xml:space="preserve">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</si>
</sst>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Protection="1">
      <protection locked="0"/>
    </xf>
    <xf numFmtId="49" fontId="0" fillId="2" borderId="0" xfId="0" applyNumberFormat="1" applyFill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6" xfId="0" applyBorder="1"/>
    <xf numFmtId="2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0" fontId="0" fillId="0" borderId="14" xfId="0" applyBorder="1"/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 textRotation="90"/>
    </xf>
    <xf numFmtId="2" fontId="0" fillId="2" borderId="0" xfId="0" applyNumberFormat="1" applyFill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49" fontId="0" fillId="0" borderId="0" xfId="0" applyNumberFormat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5" borderId="1" xfId="0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9" fontId="0" fillId="0" borderId="11" xfId="0" applyNumberFormat="1" applyBorder="1" applyAlignment="1" applyProtection="1">
      <alignment horizontal="center"/>
      <protection locked="0"/>
    </xf>
    <xf numFmtId="9" fontId="0" fillId="4" borderId="11" xfId="0" applyNumberFormat="1" applyFill="1" applyBorder="1" applyAlignment="1" applyProtection="1">
      <alignment horizontal="center"/>
      <protection locked="0"/>
    </xf>
    <xf numFmtId="9" fontId="0" fillId="4" borderId="12" xfId="0" applyNumberFormat="1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9" fontId="0" fillId="0" borderId="12" xfId="0" applyNumberFormat="1" applyBorder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6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9" fontId="0" fillId="0" borderId="18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9" fontId="0" fillId="2" borderId="18" xfId="0" applyNumberFormat="1" applyFill="1" applyBorder="1" applyAlignment="1" applyProtection="1">
      <alignment horizontal="center"/>
      <protection locked="0"/>
    </xf>
    <xf numFmtId="9" fontId="0" fillId="2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Border="1"/>
    <xf numFmtId="9" fontId="0" fillId="0" borderId="20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9" fontId="0" fillId="2" borderId="26" xfId="0" applyNumberFormat="1" applyFill="1" applyBorder="1" applyAlignment="1" applyProtection="1">
      <alignment horizontal="center"/>
      <protection locked="0"/>
    </xf>
    <xf numFmtId="49" fontId="0" fillId="0" borderId="24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0" borderId="0" xfId="0" quotePrefix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horizontal="right"/>
      <protection locked="0"/>
    </xf>
    <xf numFmtId="1" fontId="0" fillId="0" borderId="0" xfId="0" applyNumberFormat="1" applyAlignment="1">
      <alignment horizontal="center"/>
    </xf>
    <xf numFmtId="0" fontId="0" fillId="2" borderId="0" xfId="0" applyFill="1"/>
    <xf numFmtId="164" fontId="0" fillId="0" borderId="0" xfId="0" applyNumberFormat="1"/>
    <xf numFmtId="9" fontId="0" fillId="7" borderId="2" xfId="0" applyNumberFormat="1" applyFill="1" applyBorder="1"/>
    <xf numFmtId="0" fontId="0" fillId="7" borderId="4" xfId="0" applyFill="1" applyBorder="1"/>
    <xf numFmtId="164" fontId="0" fillId="2" borderId="6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30" xfId="0" applyFont="1" applyBorder="1"/>
    <xf numFmtId="0" fontId="0" fillId="2" borderId="31" xfId="0" applyFill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 vertical="center" textRotation="90" wrapText="1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2" borderId="2" xfId="0" applyNumberFormat="1" applyFill="1" applyBorder="1"/>
    <xf numFmtId="0" fontId="0" fillId="2" borderId="4" xfId="0" applyFill="1" applyBorder="1"/>
    <xf numFmtId="9" fontId="0" fillId="0" borderId="0" xfId="0" applyNumberFormat="1"/>
    <xf numFmtId="0" fontId="0" fillId="0" borderId="2" xfId="0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quotePrefix="1" applyBorder="1" applyAlignment="1">
      <alignment horizontal="center" wrapText="1"/>
    </xf>
    <xf numFmtId="0" fontId="0" fillId="0" borderId="11" xfId="0" quotePrefix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2" borderId="9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1" fillId="0" borderId="10" xfId="0" applyFont="1" applyBorder="1" applyAlignment="1" applyProtection="1">
      <alignment horizontal="center" vertical="center" textRotation="90"/>
      <protection locked="0"/>
    </xf>
    <xf numFmtId="0" fontId="1" fillId="0" borderId="11" xfId="0" applyFont="1" applyBorder="1" applyAlignment="1" applyProtection="1">
      <alignment horizontal="center" vertical="center" textRotation="90"/>
      <protection locked="0"/>
    </xf>
    <xf numFmtId="0" fontId="1" fillId="0" borderId="12" xfId="0" applyFont="1" applyBorder="1" applyAlignment="1" applyProtection="1">
      <alignment horizontal="center" vertical="center" textRotation="90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NPSHr</c:v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trendline>
            <c:trendlineType val="poly"/>
            <c:order val="3"/>
            <c:dispRSqr val="0"/>
            <c:dispEq val="0"/>
          </c:trendline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Curve'!$C$20:$C$24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4A-4264-9F37-03FCB8845714}"/>
            </c:ext>
          </c:extLst>
        </c:ser>
        <c:ser>
          <c:idx val="1"/>
          <c:order val="1"/>
          <c:tx>
            <c:v>Safe NPSHr</c:v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Curve'!$E$20:$E$24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4A-4264-9F37-03FCB8845714}"/>
            </c:ext>
          </c:extLst>
        </c:ser>
        <c:ser>
          <c:idx val="2"/>
          <c:order val="2"/>
          <c:tx>
            <c:v>NPSHA</c:v>
          </c:tx>
          <c:spPr>
            <a:ln w="28575">
              <a:noFill/>
            </a:ln>
          </c:spPr>
          <c:xVal>
            <c:numRef>
              <c:f>'Pump Curve'!$E$26:$E$30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'Pump Curve'!$J$26:$J$30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4A-4264-9F37-03FCB884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34152"/>
        <c:axId val="271734544"/>
      </c:scatterChart>
      <c:valAx>
        <c:axId val="27173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544"/>
        <c:crosses val="autoZero"/>
        <c:crossBetween val="midCat"/>
      </c:valAx>
      <c:valAx>
        <c:axId val="27173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NPSH,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152"/>
        <c:crosses val="autoZero"/>
        <c:crossBetween val="midCat"/>
      </c:val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0181442683785"/>
          <c:y val="3.4987081160309505E-2"/>
          <c:w val="0.78268294615926115"/>
          <c:h val="0.80481657974571363"/>
        </c:manualLayout>
      </c:layout>
      <c:scatterChart>
        <c:scatterStyle val="lineMarker"/>
        <c:varyColors val="0"/>
        <c:ser>
          <c:idx val="0"/>
          <c:order val="0"/>
          <c:tx>
            <c:v>Given Impeller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Curve'!$C$42:$C$51</c:f>
              <c:numCache>
                <c:formatCode>General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B6-4789-BFBC-D0D0D66BF056}"/>
            </c:ext>
          </c:extLst>
        </c:ser>
        <c:ser>
          <c:idx val="1"/>
          <c:order val="1"/>
          <c:tx>
            <c:v>Target Impeller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Curve'!$F$42:$F$51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7728"/>
        <c:axId val="272868120"/>
      </c:scatterChart>
      <c:scatterChart>
        <c:scatterStyle val="lineMarker"/>
        <c:varyColors val="0"/>
        <c:ser>
          <c:idx val="2"/>
          <c:order val="2"/>
          <c:tx>
            <c:v>Given Efficiency</c:v>
          </c:tx>
          <c:spPr>
            <a:ln w="28575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Curve'!$E$42:$E$51</c:f>
              <c:numCache>
                <c:formatCode>0%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B6-4789-BFBC-D0D0D66BF056}"/>
            </c:ext>
          </c:extLst>
        </c:ser>
        <c:ser>
          <c:idx val="3"/>
          <c:order val="3"/>
          <c:tx>
            <c:v>Target Efficiency</c:v>
          </c:tx>
          <c:spPr>
            <a:ln w="28575"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Curve'!$H$42:$H$51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8904"/>
        <c:axId val="272868512"/>
      </c:scatterChart>
      <c:valAx>
        <c:axId val="27286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8120"/>
        <c:crosses val="autoZero"/>
        <c:crossBetween val="midCat"/>
      </c:valAx>
      <c:valAx>
        <c:axId val="272868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Head,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7728"/>
        <c:crosses val="autoZero"/>
        <c:crossBetween val="midCat"/>
      </c:valAx>
      <c:valAx>
        <c:axId val="272868512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2868904"/>
        <c:crosses val="max"/>
        <c:crossBetween val="midCat"/>
      </c:valAx>
      <c:valAx>
        <c:axId val="27286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868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789723220654262"/>
          <c:y val="4.5745918123870889E-2"/>
          <c:w val="0.2480293515708405"/>
          <c:h val="0.250499233050414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'VS Pump Data'!$J$73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Data'!$D$45:$D$49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Data'!$E$45:$E$49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C64-4E3B-A40C-72BF77E28821}"/>
            </c:ext>
          </c:extLst>
        </c:ser>
        <c:ser>
          <c:idx val="1"/>
          <c:order val="1"/>
          <c:tx>
            <c:strRef>
              <c:f>'VS Pump Data'!$J$74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Data'!$F$45:$F$49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Data'!$G$45:$G$49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C64-4E3B-A40C-72BF77E28821}"/>
            </c:ext>
          </c:extLst>
        </c:ser>
        <c:ser>
          <c:idx val="2"/>
          <c:order val="2"/>
          <c:tx>
            <c:strRef>
              <c:f>'VS Pump Data'!$J$75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Data'!$H$45:$H$49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Data'!$I$45:$I$49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C64-4E3B-A40C-72BF77E28821}"/>
            </c:ext>
          </c:extLst>
        </c:ser>
        <c:ser>
          <c:idx val="3"/>
          <c:order val="3"/>
          <c:tx>
            <c:strRef>
              <c:f>'VS Pump Data'!$J$76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Data'!$J$45:$J$49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Data'!$K$45:$K$49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5C64-4E3B-A40C-72BF77E28821}"/>
            </c:ext>
          </c:extLst>
        </c:ser>
        <c:ser>
          <c:idx val="4"/>
          <c:order val="4"/>
          <c:tx>
            <c:strRef>
              <c:f>'VS Pump Data'!$J$77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Data'!$L$45:$L$49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Data'!$M$45:$M$49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5C64-4E3B-A40C-72BF77E28821}"/>
            </c:ext>
          </c:extLst>
        </c:ser>
        <c:ser>
          <c:idx val="5"/>
          <c:order val="5"/>
          <c:tx>
            <c:strRef>
              <c:f>'VS Pump Data'!$J$78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Data'!$N$45:$N$49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Data'!$O$45:$O$49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5C64-4E3B-A40C-72BF77E28821}"/>
            </c:ext>
          </c:extLst>
        </c:ser>
        <c:ser>
          <c:idx val="6"/>
          <c:order val="6"/>
          <c:tx>
            <c:strRef>
              <c:f>'VS Pump Data'!$J$79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Data'!$P$45:$P$49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Data'!$Q$45:$Q$49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5C64-4E3B-A40C-72BF77E28821}"/>
            </c:ext>
          </c:extLst>
        </c:ser>
        <c:ser>
          <c:idx val="7"/>
          <c:order val="7"/>
          <c:tx>
            <c:strRef>
              <c:f>'VS Pump Data'!$J$80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Data'!$R$45:$R$49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Data'!$S$45:$S$49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5C64-4E3B-A40C-72BF77E28821}"/>
            </c:ext>
          </c:extLst>
        </c:ser>
        <c:ser>
          <c:idx val="8"/>
          <c:order val="8"/>
          <c:tx>
            <c:strRef>
              <c:f>'VS Pump Data'!$J$81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Data'!$T$45:$T$49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Data'!$U$45:$U$49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5C64-4E3B-A40C-72BF77E28821}"/>
            </c:ext>
          </c:extLst>
        </c:ser>
        <c:ser>
          <c:idx val="9"/>
          <c:order val="9"/>
          <c:tx>
            <c:strRef>
              <c:f>'VS Pump Data'!$J$82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Data'!$V$45:$V$49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Data'!$W$45:$W$49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5C64-4E3B-A40C-72BF77E28821}"/>
            </c:ext>
          </c:extLst>
        </c:ser>
        <c:ser>
          <c:idx val="10"/>
          <c:order val="10"/>
          <c:tx>
            <c:strRef>
              <c:f>'VS Pump Data'!$J$83</c:f>
              <c:strCache>
                <c:ptCount val="1"/>
                <c:pt idx="0">
                  <c:v>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Data'!$X$45:$X$49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'VS Pump Data'!$Y$45:$Y$49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5C64-4E3B-A40C-72BF77E28821}"/>
            </c:ext>
          </c:extLst>
        </c:ser>
        <c:ser>
          <c:idx val="11"/>
          <c:order val="11"/>
          <c:tx>
            <c:v>Lead On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Curve'!$AL$10:$AL$25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5C64-4E3B-A40C-72BF77E28821}"/>
            </c:ext>
          </c:extLst>
        </c:ser>
        <c:ser>
          <c:idx val="12"/>
          <c:order val="12"/>
          <c:tx>
            <c:v>Affinity Upper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'VS Pump Data'!$F$73:$F$83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xVal>
          <c:yVal>
            <c:numRef>
              <c:f>'VS Pump Data'!$G$73:$G$83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5C64-4E3B-A40C-72BF77E28821}"/>
            </c:ext>
          </c:extLst>
        </c:ser>
        <c:ser>
          <c:idx val="13"/>
          <c:order val="13"/>
          <c:tx>
            <c:v>Affinity Lower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'VS Pump Data'!$D$73:$D$83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'VS Pump Data'!$E$73:$E$83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5C64-4E3B-A40C-72BF77E28821}"/>
            </c:ext>
          </c:extLst>
        </c:ser>
        <c:ser>
          <c:idx val="14"/>
          <c:order val="14"/>
          <c:tx>
            <c:v>Lag On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Curve'!$AN$10:$AN$25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5C64-4E3B-A40C-72BF77E28821}"/>
            </c:ext>
          </c:extLst>
        </c:ser>
        <c:ser>
          <c:idx val="15"/>
          <c:order val="15"/>
          <c:tx>
            <c:v>Lag Off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Curve'!$AM$10:$AM$25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5C64-4E3B-A40C-72BF77E28821}"/>
            </c:ext>
          </c:extLst>
        </c:ser>
        <c:ser>
          <c:idx val="16"/>
          <c:order val="16"/>
          <c:tx>
            <c:v>Lead Off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Curve'!$AK$10:$AK$25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5C64-4E3B-A40C-72BF77E28821}"/>
            </c:ext>
          </c:extLst>
        </c:ser>
        <c:ser>
          <c:idx val="17"/>
          <c:order val="17"/>
          <c:tx>
            <c:v>Overflow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Curve'!$I$10:$I$25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Curve'!$AO$10:$AO$25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5C64-4E3B-A40C-72BF77E28821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axId val="613006432"/>
        <c:axId val="612978880"/>
      </c:scatterChart>
      <c:valAx>
        <c:axId val="61300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Flow,</a:t>
                </a:r>
                <a:r>
                  <a:rPr lang="en-US" b="1" baseline="0"/>
                  <a:t> GPM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978880"/>
        <c:crosses val="autoZero"/>
        <c:crossBetween val="midCat"/>
        <c:majorUnit val="200"/>
        <c:minorUnit val="25"/>
      </c:valAx>
      <c:valAx>
        <c:axId val="61297888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Total Dynamic Head, ft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06432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</xdr:row>
      <xdr:rowOff>9525</xdr:rowOff>
    </xdr:from>
    <xdr:to>
      <xdr:col>18</xdr:col>
      <xdr:colOff>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885824</xdr:colOff>
      <xdr:row>33</xdr:row>
      <xdr:rowOff>219074</xdr:rowOff>
    </xdr:from>
    <xdr:to>
      <xdr:col>18</xdr:col>
      <xdr:colOff>85724</xdr:colOff>
      <xdr:row>52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1</xdr:row>
      <xdr:rowOff>28574</xdr:rowOff>
    </xdr:from>
    <xdr:to>
      <xdr:col>24</xdr:col>
      <xdr:colOff>19049</xdr:colOff>
      <xdr:row>40</xdr:row>
      <xdr:rowOff>9524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D405056-4F6F-4F83-82D1-B27ABD95B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1:AV325"/>
  <sheetViews>
    <sheetView topLeftCell="F1" workbookViewId="0">
      <selection activeCell="K54" sqref="K54"/>
    </sheetView>
  </sheetViews>
  <sheetFormatPr defaultRowHeight="15"/>
  <cols>
    <col min="3" max="3" width="23.42578125" customWidth="1"/>
    <col min="4" max="4" width="9.140625" customWidth="1"/>
    <col min="5" max="5" width="10.28515625" customWidth="1"/>
    <col min="14" max="14" width="9.140625" customWidth="1"/>
    <col min="18" max="20" width="9.140625" customWidth="1"/>
    <col min="31" max="31" width="16.140625" bestFit="1" customWidth="1"/>
    <col min="32" max="33" width="16.42578125" bestFit="1" customWidth="1"/>
    <col min="34" max="34" width="15" bestFit="1" customWidth="1"/>
    <col min="35" max="35" width="14.7109375" bestFit="1" customWidth="1"/>
    <col min="36" max="36" width="19" bestFit="1" customWidth="1"/>
    <col min="37" max="37" width="18.7109375" bestFit="1" customWidth="1"/>
    <col min="38" max="38" width="16.140625" customWidth="1"/>
    <col min="39" max="41" width="9.140625" customWidth="1"/>
    <col min="42" max="42" width="12.85546875" customWidth="1"/>
    <col min="43" max="43" width="13.5703125" customWidth="1"/>
    <col min="44" max="48" width="12.85546875" customWidth="1"/>
  </cols>
  <sheetData>
    <row r="1" spans="2:41" ht="18.75">
      <c r="B1" s="45" t="s">
        <v>0</v>
      </c>
    </row>
    <row r="2" spans="2:41">
      <c r="B2" s="46" t="s">
        <v>1</v>
      </c>
    </row>
    <row r="3" spans="2:41">
      <c r="B3" t="s">
        <v>2</v>
      </c>
    </row>
    <row r="4" spans="2:41" ht="15.75" thickBot="1">
      <c r="B4" t="s">
        <v>3</v>
      </c>
      <c r="V4" s="173" t="s">
        <v>4</v>
      </c>
      <c r="W4" s="173"/>
      <c r="X4" s="173"/>
      <c r="Y4" s="173"/>
      <c r="Z4" s="173"/>
      <c r="AA4" s="173"/>
      <c r="AB4" s="173"/>
      <c r="AC4" s="173"/>
      <c r="AD4" s="173"/>
      <c r="AE4" s="173"/>
      <c r="AF4" s="173"/>
    </row>
    <row r="5" spans="2:41" ht="15.75" thickBot="1">
      <c r="B5" s="183" t="s">
        <v>5</v>
      </c>
      <c r="C5" s="29" t="s">
        <v>6</v>
      </c>
      <c r="D5" s="17"/>
    </row>
    <row r="6" spans="2:41" ht="15" customHeight="1" thickBot="1">
      <c r="B6" s="184"/>
      <c r="C6" s="30" t="s">
        <v>7</v>
      </c>
      <c r="D6" s="4"/>
      <c r="J6" s="186" t="s">
        <v>8</v>
      </c>
      <c r="K6" s="187"/>
      <c r="L6" s="186" t="s">
        <v>9</v>
      </c>
      <c r="M6" s="187"/>
      <c r="N6" s="186" t="s">
        <v>10</v>
      </c>
      <c r="O6" s="187"/>
      <c r="P6" s="186" t="s">
        <v>11</v>
      </c>
      <c r="Q6" s="187"/>
      <c r="R6" s="186" t="s">
        <v>12</v>
      </c>
      <c r="S6" s="187"/>
      <c r="T6" s="174" t="s">
        <v>13</v>
      </c>
      <c r="V6" s="180" t="s">
        <v>14</v>
      </c>
      <c r="W6" s="181"/>
      <c r="X6" s="181"/>
      <c r="Y6" s="181"/>
      <c r="Z6" s="181"/>
      <c r="AA6" s="181"/>
      <c r="AB6" s="181"/>
      <c r="AC6" s="181"/>
      <c r="AD6" s="181"/>
      <c r="AE6" s="181"/>
      <c r="AF6" s="182"/>
    </row>
    <row r="7" spans="2:41" ht="15.75" thickBot="1">
      <c r="B7" s="184"/>
      <c r="C7" s="31" t="s">
        <v>15</v>
      </c>
      <c r="D7" s="18"/>
      <c r="H7" s="160"/>
      <c r="J7" s="188">
        <f>D34</f>
        <v>0</v>
      </c>
      <c r="K7" s="189"/>
      <c r="L7" s="188">
        <f>D40</f>
        <v>0</v>
      </c>
      <c r="M7" s="189"/>
      <c r="N7" s="188">
        <f>D46</f>
        <v>0</v>
      </c>
      <c r="O7" s="189"/>
      <c r="P7" s="190"/>
      <c r="Q7" s="199"/>
      <c r="R7" s="190"/>
      <c r="S7" s="191"/>
      <c r="T7" s="174"/>
      <c r="U7" s="115" t="s">
        <v>16</v>
      </c>
      <c r="V7" s="17"/>
      <c r="W7" s="17"/>
      <c r="X7" s="17"/>
      <c r="Y7" s="17"/>
      <c r="Z7" s="17"/>
      <c r="AA7" s="17"/>
      <c r="AB7" s="17"/>
      <c r="AC7" s="17"/>
      <c r="AD7" s="112"/>
      <c r="AE7" s="112"/>
      <c r="AF7" s="4"/>
      <c r="AH7" s="160" t="s">
        <v>17</v>
      </c>
      <c r="AI7" s="160" t="s">
        <v>18</v>
      </c>
      <c r="AJ7" s="160" t="s">
        <v>19</v>
      </c>
    </row>
    <row r="8" spans="2:41" ht="15.75" customHeight="1">
      <c r="B8" s="157"/>
      <c r="C8" s="32"/>
      <c r="D8" s="161"/>
      <c r="E8" s="156" t="s">
        <v>20</v>
      </c>
      <c r="H8" s="160"/>
      <c r="I8" s="6"/>
      <c r="J8" s="175" t="s">
        <v>21</v>
      </c>
      <c r="K8" s="175" t="s">
        <v>22</v>
      </c>
      <c r="L8" s="175" t="s">
        <v>21</v>
      </c>
      <c r="M8" s="177" t="s">
        <v>22</v>
      </c>
      <c r="N8" s="175" t="s">
        <v>21</v>
      </c>
      <c r="O8" s="177" t="s">
        <v>22</v>
      </c>
      <c r="P8" s="175" t="s">
        <v>21</v>
      </c>
      <c r="Q8" s="175" t="s">
        <v>22</v>
      </c>
      <c r="R8" s="175" t="s">
        <v>21</v>
      </c>
      <c r="S8" s="175" t="s">
        <v>22</v>
      </c>
      <c r="T8" s="160" t="s">
        <v>23</v>
      </c>
      <c r="U8" s="114"/>
      <c r="V8" s="49"/>
      <c r="W8" s="49"/>
      <c r="X8" s="49"/>
      <c r="Y8" s="49"/>
      <c r="Z8" s="49"/>
      <c r="AA8" s="49"/>
      <c r="AB8" s="49"/>
      <c r="AC8" s="49"/>
      <c r="AD8" s="113"/>
      <c r="AE8" s="113"/>
      <c r="AF8" s="49"/>
      <c r="AG8" s="175" t="s">
        <v>24</v>
      </c>
      <c r="AH8" s="175" t="s">
        <v>25</v>
      </c>
      <c r="AI8" s="175" t="s">
        <v>25</v>
      </c>
      <c r="AJ8" s="175" t="s">
        <v>25</v>
      </c>
      <c r="AK8" s="175" t="s">
        <v>26</v>
      </c>
      <c r="AL8" s="175" t="s">
        <v>27</v>
      </c>
      <c r="AM8" s="175" t="s">
        <v>28</v>
      </c>
      <c r="AN8" s="175" t="s">
        <v>29</v>
      </c>
      <c r="AO8" s="175" t="s">
        <v>30</v>
      </c>
    </row>
    <row r="9" spans="2:41" ht="15.75" thickBot="1">
      <c r="B9" s="184" t="s">
        <v>31</v>
      </c>
      <c r="C9" s="33" t="s">
        <v>32</v>
      </c>
      <c r="D9" s="19"/>
      <c r="E9" s="12">
        <f>$D$5-($D$7+D9)</f>
        <v>0</v>
      </c>
      <c r="H9" s="47"/>
      <c r="I9" s="6"/>
      <c r="J9" s="176"/>
      <c r="K9" s="176"/>
      <c r="L9" s="176"/>
      <c r="M9" s="178"/>
      <c r="N9" s="176"/>
      <c r="O9" s="178"/>
      <c r="P9" s="176"/>
      <c r="Q9" s="176"/>
      <c r="R9" s="179"/>
      <c r="S9" s="179"/>
      <c r="T9" s="160" t="s">
        <v>33</v>
      </c>
      <c r="U9" s="115"/>
      <c r="V9" s="50"/>
      <c r="W9" s="50"/>
      <c r="X9" s="50"/>
      <c r="Y9" s="50"/>
      <c r="Z9" s="50"/>
      <c r="AA9" s="50"/>
      <c r="AB9" s="50"/>
      <c r="AC9" s="50"/>
      <c r="AD9" s="116"/>
      <c r="AE9" s="116"/>
      <c r="AF9" s="50"/>
      <c r="AG9" s="176"/>
      <c r="AH9" s="179"/>
      <c r="AI9" s="179"/>
      <c r="AJ9" s="179"/>
      <c r="AK9" s="179"/>
      <c r="AL9" s="179"/>
      <c r="AM9" s="179"/>
      <c r="AN9" s="179"/>
      <c r="AO9" s="179"/>
    </row>
    <row r="10" spans="2:41">
      <c r="B10" s="184"/>
      <c r="C10" s="33" t="s">
        <v>34</v>
      </c>
      <c r="D10" s="19"/>
      <c r="E10" s="12">
        <f>$D$5-($D$7+D10)</f>
        <v>0</v>
      </c>
      <c r="H10" s="200" t="s">
        <v>35</v>
      </c>
      <c r="I10" s="24">
        <v>0</v>
      </c>
      <c r="J10" s="74" t="e">
        <f>($I10/449)/(0.25*PI()*(($J$7/12)^2))</f>
        <v>#DIV/0!</v>
      </c>
      <c r="K10" s="156" t="e">
        <f>(J10^2)/64.4</f>
        <v>#DIV/0!</v>
      </c>
      <c r="L10" s="74" t="e">
        <f>($I10/449)/(0.25*PI()*(($L$7/12)^2))</f>
        <v>#DIV/0!</v>
      </c>
      <c r="M10" s="73" t="e">
        <f t="shared" ref="M10:M25" si="0">((L10^2))/(2*32.2)</f>
        <v>#DIV/0!</v>
      </c>
      <c r="N10" s="74" t="e">
        <f>($I10/449)/(0.25*PI()*(($N$7/12)^2))</f>
        <v>#DIV/0!</v>
      </c>
      <c r="O10" s="73" t="e">
        <f t="shared" ref="O10:O25" si="1">((N10^2))/(2*32.2)</f>
        <v>#DIV/0!</v>
      </c>
      <c r="P10" s="74" t="e">
        <f>($I10/449)/(0.25*PI()*(($P$7/12)^2))</f>
        <v>#DIV/0!</v>
      </c>
      <c r="Q10" s="73" t="e">
        <f>((P10^2))/(2*32.2)</f>
        <v>#DIV/0!</v>
      </c>
      <c r="R10" s="74" t="e">
        <f>($I10/449)/(0.25*PI()*(($R$7/12)^2))</f>
        <v>#DIV/0!</v>
      </c>
      <c r="S10" s="73" t="e">
        <f>((R10^2))/(2*32.2)</f>
        <v>#DIV/0!</v>
      </c>
      <c r="U10" s="71"/>
      <c r="V10" s="26" t="e">
        <f>V$9*IF(V$8=$J$7,$K10,IF(V$8=$L$7,$M10,IF(V$8=$P$7,$Q10,$S10)))</f>
        <v>#DIV/0!</v>
      </c>
      <c r="W10" s="26" t="e">
        <f>W$9*IF(W$8=$J$7,$K10,IF(W$8=$L$7,$M10,IF(W$8=$P$7,$Q10,$S10)))</f>
        <v>#DIV/0!</v>
      </c>
      <c r="X10" s="26" t="e">
        <f>X$9*IF(X$8=$J$7,$K10,IF(X$8=$L$7,$M10,IF(X$8=$P$7,$Q10,$S10)))</f>
        <v>#DIV/0!</v>
      </c>
      <c r="Y10" s="26" t="e">
        <f>Y$9*IF(Y$8=$J$7,$K10,IF(Y$8=$L$7,$M10,IF(Y$8=$P$7,$Q10,$S10)))</f>
        <v>#DIV/0!</v>
      </c>
      <c r="Z10" s="26" t="e">
        <f>Z$9*IF(Z$8=$J$7,$K10,IF(Z$8=$L$7,$M10,IF(Z$8=$P$7,$Q10,$S10)))</f>
        <v>#DIV/0!</v>
      </c>
      <c r="AA10" s="26" t="e">
        <f>AA$9*IF(AA$8=$J$7,$K10,IF(AA$8=$L$7,$M10,IF(AA$8=$P$7,$Q10,$S10)))</f>
        <v>#DIV/0!</v>
      </c>
      <c r="AB10" s="26" t="e">
        <f>AB$9*IF(AB$8=$J$7,$K10,IF(AB$8=$L$7,$M10,IF(AB$8=$P$7,$Q10,$S10)))</f>
        <v>#DIV/0!</v>
      </c>
      <c r="AC10" s="26" t="e">
        <f>AC$9*IF(AC$8=$J$7,$K10,IF(AC$8=$L$7,$M10,IF(AC$8=$P$7,$Q10,$S10)))</f>
        <v>#DIV/0!</v>
      </c>
      <c r="AD10" s="73" t="e">
        <f>AD$9*IF(AD$8=$L$7,$M10,$Q10)</f>
        <v>#DIV/0!</v>
      </c>
      <c r="AE10" s="73" t="e">
        <f>AE$9*IF(AE$8=$L$7,$M10,$Q10)</f>
        <v>#DIV/0!</v>
      </c>
      <c r="AF10" s="74" t="e">
        <f>AF$9*IF(AF$8=$L$7,$M10,$Q10)</f>
        <v>#DIV/0!</v>
      </c>
      <c r="AG10" s="25" t="e">
        <f>SUM(V10:AF10)</f>
        <v>#DIV/0!</v>
      </c>
      <c r="AH10" s="73" t="e">
        <f>(10.44*$D$35*(I10^1.85))/(($D$33^1.85)*($D$34^4.87))</f>
        <v>#DIV/0!</v>
      </c>
      <c r="AI10" s="25" t="e">
        <f>(10.44*$D$41*(I10^1.85))/(($D$39^1.85)*($D$40^4.87))</f>
        <v>#DIV/0!</v>
      </c>
      <c r="AJ10" s="25" t="e">
        <f>(10.44*$D$47*(I10^1.85))/(($D$45^1.85)*($D$46^4.87))</f>
        <v>#DIV/0!</v>
      </c>
      <c r="AK10" s="25" t="e">
        <f>SUM(AG10:AJ10)+$E$9</f>
        <v>#DIV/0!</v>
      </c>
      <c r="AL10" s="25" t="e">
        <f>SUM(AG10:AJ10)+$E$11</f>
        <v>#DIV/0!</v>
      </c>
      <c r="AM10" s="25" t="e">
        <f>$E$10+SUM(AG10:AJ10)</f>
        <v>#DIV/0!</v>
      </c>
      <c r="AN10" s="25" t="e">
        <f>$E$12+SUM(AG10:AJ10)</f>
        <v>#DIV/0!</v>
      </c>
      <c r="AO10" s="25" t="e">
        <f>$E$13+SUM(AG10:AJ10)</f>
        <v>#DIV/0!</v>
      </c>
    </row>
    <row r="11" spans="2:41">
      <c r="B11" s="184"/>
      <c r="C11" s="33" t="s">
        <v>36</v>
      </c>
      <c r="D11" s="19"/>
      <c r="E11" s="12">
        <f>$D$5-($D$7+D11)</f>
        <v>0</v>
      </c>
      <c r="H11" s="201"/>
      <c r="I11" s="16">
        <v>200</v>
      </c>
      <c r="J11" s="75" t="e">
        <f t="shared" ref="J11:J25" si="2">($I11/449)/(0.25*PI()*(($J$7/12)^2))</f>
        <v>#DIV/0!</v>
      </c>
      <c r="K11" s="40" t="e">
        <f t="shared" ref="K11:K25" si="3">(J11^2)/64.4</f>
        <v>#DIV/0!</v>
      </c>
      <c r="L11" s="75" t="e">
        <f>($I11/449)/(0.25*PI()*(($L$7/12)^2))</f>
        <v>#DIV/0!</v>
      </c>
      <c r="M11" s="40" t="e">
        <f t="shared" si="0"/>
        <v>#DIV/0!</v>
      </c>
      <c r="N11" s="75" t="e">
        <f t="shared" ref="N11:N25" si="4">($I11/449)/(0.25*PI()*(($N$7/12)^2))</f>
        <v>#DIV/0!</v>
      </c>
      <c r="O11" s="40" t="e">
        <f t="shared" si="1"/>
        <v>#DIV/0!</v>
      </c>
      <c r="P11" s="75" t="e">
        <f>($I11/449)/(0.25*PI()*(($P$7/12)^2))</f>
        <v>#DIV/0!</v>
      </c>
      <c r="Q11" s="40" t="e">
        <f t="shared" ref="Q11:Q25" si="5">((P11^2))/(2*32.2)</f>
        <v>#DIV/0!</v>
      </c>
      <c r="R11" s="75" t="e">
        <f>($I11/449)/(0.25*PI()*(($R$7/12)^2))</f>
        <v>#DIV/0!</v>
      </c>
      <c r="S11" s="40" t="e">
        <f t="shared" ref="S11:S25" si="6">((R11^2))/(2*32.2)</f>
        <v>#DIV/0!</v>
      </c>
      <c r="U11" s="71"/>
      <c r="V11" s="26" t="e">
        <f>V$9*IF(V$8=$J$7,$K11,IF(V$8=$L$7,$M11,IF(V$8=$P$7,$Q11,$S11)))</f>
        <v>#DIV/0!</v>
      </c>
      <c r="W11" s="26" t="e">
        <f>W$9*IF(W$8=$J$7,$K11,IF(W$8=$L$7,$M11,IF(W$8=$P$7,$Q11,$S11)))</f>
        <v>#DIV/0!</v>
      </c>
      <c r="X11" s="26" t="e">
        <f>X$9*IF(X$8=$J$7,$K11,IF(X$8=$L$7,$M11,IF(X$8=$P$7,$Q11,$S11)))</f>
        <v>#DIV/0!</v>
      </c>
      <c r="Y11" s="26" t="e">
        <f>Y$9*IF(Y$8=$J$7,$K11,IF(Y$8=$L$7,$M11,IF(Y$8=$P$7,$Q11,$S11)))</f>
        <v>#DIV/0!</v>
      </c>
      <c r="Z11" s="26" t="e">
        <f>Z$9*IF(Z$8=$J$7,$K11,IF(Z$8=$L$7,$M11,IF(Z$8=$P$7,$Q11,$S11)))</f>
        <v>#DIV/0!</v>
      </c>
      <c r="AA11" s="26" t="e">
        <f>AA$9*IF(AA$8=$J$7,$K11,IF(AA$8=$L$7,$M11,IF(AA$8=$P$7,$Q11,$S11)))</f>
        <v>#DIV/0!</v>
      </c>
      <c r="AB11" s="26" t="e">
        <f>AB$9*IF(AB$8=$J$7,$K11,IF(AB$8=$L$7,$M11,IF(AB$8=$P$7,$Q11,$S11)))</f>
        <v>#DIV/0!</v>
      </c>
      <c r="AC11" s="26" t="e">
        <f>AC$9*IF(AC$8=$J$7,$K11,IF(AC$8=$L$7,$M11,IF(AC$8=$P$7,$Q11,$S11)))</f>
        <v>#DIV/0!</v>
      </c>
      <c r="AD11" s="40" t="e">
        <f>AD$9*IF(AD$8=$L$7,$M11,$Q11)</f>
        <v>#DIV/0!</v>
      </c>
      <c r="AE11" s="40" t="e">
        <f>AE$9*IF(AE$8=$L$7,$M11,$Q11)</f>
        <v>#DIV/0!</v>
      </c>
      <c r="AF11" s="75" t="e">
        <f>AF$9*IF(AF$8=$L$7,$M11,$Q11)</f>
        <v>#DIV/0!</v>
      </c>
      <c r="AG11" s="26" t="e">
        <f t="shared" ref="AG11:AG25" si="7">SUM(V11:AF11)</f>
        <v>#DIV/0!</v>
      </c>
      <c r="AH11" s="40" t="e">
        <f>(10.44*$D$35*(I11^1.85))/(($D$33^1.85)*($D$34^4.87))</f>
        <v>#DIV/0!</v>
      </c>
      <c r="AI11" s="26" t="e">
        <f>(10.44*$D$41*(I11^1.85))/(($D$39^1.85)*($D$40^4.87))</f>
        <v>#DIV/0!</v>
      </c>
      <c r="AJ11" s="26" t="e">
        <f t="shared" ref="AJ11:AJ25" si="8">(10.44*$D$47*(I11^1.85))/(($D$45^1.85)*($D$46^4.87))</f>
        <v>#DIV/0!</v>
      </c>
      <c r="AK11" s="26" t="e">
        <f t="shared" ref="AK11:AK25" si="9">SUM(AG11:AJ11)+$E$9</f>
        <v>#DIV/0!</v>
      </c>
      <c r="AL11" s="26" t="e">
        <f t="shared" ref="AL11:AL25" si="10">SUM(AG11:AJ11)+$E$11</f>
        <v>#DIV/0!</v>
      </c>
      <c r="AM11" s="26" t="e">
        <f t="shared" ref="AM11:AM25" si="11">$E$10+SUM(AG11:AJ11)</f>
        <v>#DIV/0!</v>
      </c>
      <c r="AN11" s="26" t="e">
        <f t="shared" ref="AN11:AN25" si="12">$E$12+SUM(AG11:AJ11)</f>
        <v>#DIV/0!</v>
      </c>
      <c r="AO11" s="26" t="e">
        <f t="shared" ref="AO11:AO25" si="13">$E$13+SUM(AG11:AJ11)</f>
        <v>#DIV/0!</v>
      </c>
    </row>
    <row r="12" spans="2:41">
      <c r="B12" s="184"/>
      <c r="C12" s="33" t="s">
        <v>37</v>
      </c>
      <c r="D12" s="19"/>
      <c r="E12" s="12">
        <f>$D$5-($D$7+D12)</f>
        <v>0</v>
      </c>
      <c r="H12" s="201"/>
      <c r="I12" s="16">
        <v>400</v>
      </c>
      <c r="J12" s="75" t="e">
        <f t="shared" si="2"/>
        <v>#DIV/0!</v>
      </c>
      <c r="K12" s="40" t="e">
        <f t="shared" si="3"/>
        <v>#DIV/0!</v>
      </c>
      <c r="L12" s="75" t="e">
        <f>($I12/449)/(0.25*PI()*(($L$7/12)^2))</f>
        <v>#DIV/0!</v>
      </c>
      <c r="M12" s="40" t="e">
        <f t="shared" si="0"/>
        <v>#DIV/0!</v>
      </c>
      <c r="N12" s="75" t="e">
        <f t="shared" si="4"/>
        <v>#DIV/0!</v>
      </c>
      <c r="O12" s="40" t="e">
        <f t="shared" si="1"/>
        <v>#DIV/0!</v>
      </c>
      <c r="P12" s="75" t="e">
        <f>($I12/449)/(0.25*PI()*(($P$7/12)^2))</f>
        <v>#DIV/0!</v>
      </c>
      <c r="Q12" s="40" t="e">
        <f t="shared" si="5"/>
        <v>#DIV/0!</v>
      </c>
      <c r="R12" s="75" t="e">
        <f>($I12/449)/(0.25*PI()*(($R$7/12)^2))</f>
        <v>#DIV/0!</v>
      </c>
      <c r="S12" s="40" t="e">
        <f t="shared" si="6"/>
        <v>#DIV/0!</v>
      </c>
      <c r="U12" s="71"/>
      <c r="V12" s="26" t="e">
        <f>V$9*IF(V$8=$J$7,$K12,IF(V$8=$L$7,$M12,IF(V$8=$P$7,$Q12,$S12)))</f>
        <v>#DIV/0!</v>
      </c>
      <c r="W12" s="26" t="e">
        <f>W$9*IF(W$8=$J$7,$K12,IF(W$8=$L$7,$M12,IF(W$8=$P$7,$Q12,$S12)))</f>
        <v>#DIV/0!</v>
      </c>
      <c r="X12" s="26" t="e">
        <f>X$9*IF(X$8=$J$7,$K12,IF(X$8=$L$7,$M12,IF(X$8=$P$7,$Q12,$S12)))</f>
        <v>#DIV/0!</v>
      </c>
      <c r="Y12" s="26" t="e">
        <f>Y$9*IF(Y$8=$J$7,$K12,IF(Y$8=$L$7,$M12,IF(Y$8=$P$7,$Q12,$S12)))</f>
        <v>#DIV/0!</v>
      </c>
      <c r="Z12" s="26" t="e">
        <f>Z$9*IF(Z$8=$J$7,$K12,IF(Z$8=$L$7,$M12,IF(Z$8=$P$7,$Q12,$S12)))</f>
        <v>#DIV/0!</v>
      </c>
      <c r="AA12" s="26" t="e">
        <f>AA$9*IF(AA$8=$J$7,$K12,IF(AA$8=$L$7,$M12,IF(AA$8=$P$7,$Q12,$S12)))</f>
        <v>#DIV/0!</v>
      </c>
      <c r="AB12" s="26" t="e">
        <f>AB$9*IF(AB$8=$J$7,$K12,IF(AB$8=$L$7,$M12,IF(AB$8=$P$7,$Q12,$S12)))</f>
        <v>#DIV/0!</v>
      </c>
      <c r="AC12" s="26" t="e">
        <f>AC$9*IF(AC$8=$J$7,$K12,IF(AC$8=$L$7,$M12,IF(AC$8=$P$7,$Q12,$S12)))</f>
        <v>#DIV/0!</v>
      </c>
      <c r="AD12" s="40" t="e">
        <f>AD$9*IF(AD$8=$L$7,$M12,$Q12)</f>
        <v>#DIV/0!</v>
      </c>
      <c r="AE12" s="40" t="e">
        <f>AE$9*IF(AE$8=$L$7,$M12,$Q12)</f>
        <v>#DIV/0!</v>
      </c>
      <c r="AF12" s="75" t="e">
        <f>AF$9*IF(AF$8=$L$7,$M12,$Q12)</f>
        <v>#DIV/0!</v>
      </c>
      <c r="AG12" s="26" t="e">
        <f t="shared" si="7"/>
        <v>#DIV/0!</v>
      </c>
      <c r="AH12" s="40" t="e">
        <f>(10.44*$D$35*(I12^1.85))/(($D$33^1.85)*($D$34^4.87))</f>
        <v>#DIV/0!</v>
      </c>
      <c r="AI12" s="26" t="e">
        <f>(10.44*$D$41*(I12^1.85))/(($D$39^1.85)*($D$40^4.87))</f>
        <v>#DIV/0!</v>
      </c>
      <c r="AJ12" s="26" t="e">
        <f t="shared" si="8"/>
        <v>#DIV/0!</v>
      </c>
      <c r="AK12" s="26" t="e">
        <f t="shared" si="9"/>
        <v>#DIV/0!</v>
      </c>
      <c r="AL12" s="26" t="e">
        <f t="shared" si="10"/>
        <v>#DIV/0!</v>
      </c>
      <c r="AM12" s="26" t="e">
        <f t="shared" si="11"/>
        <v>#DIV/0!</v>
      </c>
      <c r="AN12" s="26" t="e">
        <f t="shared" si="12"/>
        <v>#DIV/0!</v>
      </c>
      <c r="AO12" s="26" t="e">
        <f t="shared" si="13"/>
        <v>#DIV/0!</v>
      </c>
    </row>
    <row r="13" spans="2:41" ht="15.75" thickBot="1">
      <c r="B13" s="185"/>
      <c r="C13" s="34" t="s">
        <v>38</v>
      </c>
      <c r="D13" s="20"/>
      <c r="E13" s="159">
        <f>$D$5-($D$7+D13)</f>
        <v>0</v>
      </c>
      <c r="H13" s="201"/>
      <c r="I13" s="16">
        <v>600</v>
      </c>
      <c r="J13" s="75" t="e">
        <f t="shared" si="2"/>
        <v>#DIV/0!</v>
      </c>
      <c r="K13" s="40" t="e">
        <f t="shared" si="3"/>
        <v>#DIV/0!</v>
      </c>
      <c r="L13" s="75" t="e">
        <f>($I13/449)/(0.25*PI()*(($L$7/12)^2))</f>
        <v>#DIV/0!</v>
      </c>
      <c r="M13" s="40" t="e">
        <f t="shared" si="0"/>
        <v>#DIV/0!</v>
      </c>
      <c r="N13" s="75" t="e">
        <f t="shared" si="4"/>
        <v>#DIV/0!</v>
      </c>
      <c r="O13" s="40" t="e">
        <f t="shared" si="1"/>
        <v>#DIV/0!</v>
      </c>
      <c r="P13" s="75" t="e">
        <f>($I13/449)/(0.25*PI()*(($P$7/12)^2))</f>
        <v>#DIV/0!</v>
      </c>
      <c r="Q13" s="40" t="e">
        <f t="shared" si="5"/>
        <v>#DIV/0!</v>
      </c>
      <c r="R13" s="75" t="e">
        <f>($I13/449)/(0.25*PI()*(($R$7/12)^2))</f>
        <v>#DIV/0!</v>
      </c>
      <c r="S13" s="40" t="e">
        <f t="shared" si="6"/>
        <v>#DIV/0!</v>
      </c>
      <c r="U13" s="71"/>
      <c r="V13" s="26" t="e">
        <f>V$9*IF(V$8=$J$7,$K13,IF(V$8=$L$7,$M13,IF(V$8=$P$7,$Q13,$S13)))</f>
        <v>#DIV/0!</v>
      </c>
      <c r="W13" s="26" t="e">
        <f>W$9*IF(W$8=$J$7,$K13,IF(W$8=$L$7,$M13,IF(W$8=$P$7,$Q13,$S13)))</f>
        <v>#DIV/0!</v>
      </c>
      <c r="X13" s="26" t="e">
        <f>X$9*IF(X$8=$J$7,$K13,IF(X$8=$L$7,$M13,IF(X$8=$P$7,$Q13,$S13)))</f>
        <v>#DIV/0!</v>
      </c>
      <c r="Y13" s="26" t="e">
        <f>Y$9*IF(Y$8=$J$7,$K13,IF(Y$8=$L$7,$M13,IF(Y$8=$P$7,$Q13,$S13)))</f>
        <v>#DIV/0!</v>
      </c>
      <c r="Z13" s="26" t="e">
        <f>Z$9*IF(Z$8=$J$7,$K13,IF(Z$8=$L$7,$M13,IF(Z$8=$P$7,$Q13,$S13)))</f>
        <v>#DIV/0!</v>
      </c>
      <c r="AA13" s="26" t="e">
        <f>AA$9*IF(AA$8=$J$7,$K13,IF(AA$8=$L$7,$M13,IF(AA$8=$P$7,$Q13,$S13)))</f>
        <v>#DIV/0!</v>
      </c>
      <c r="AB13" s="26" t="e">
        <f>AB$9*IF(AB$8=$J$7,$K13,IF(AB$8=$L$7,$M13,IF(AB$8=$P$7,$Q13,$S13)))</f>
        <v>#DIV/0!</v>
      </c>
      <c r="AC13" s="26" t="e">
        <f>AC$9*IF(AC$8=$J$7,$K13,IF(AC$8=$L$7,$M13,IF(AC$8=$P$7,$Q13,$S13)))</f>
        <v>#DIV/0!</v>
      </c>
      <c r="AD13" s="40" t="e">
        <f>AD$9*IF(AD$8=$L$7,$M13,$Q13)</f>
        <v>#DIV/0!</v>
      </c>
      <c r="AE13" s="40" t="e">
        <f>AE$9*IF(AE$8=$L$7,$M13,$Q13)</f>
        <v>#DIV/0!</v>
      </c>
      <c r="AF13" s="75" t="e">
        <f>AF$9*IF(AF$8=$L$7,$M13,$Q13)</f>
        <v>#DIV/0!</v>
      </c>
      <c r="AG13" s="26" t="e">
        <f t="shared" si="7"/>
        <v>#DIV/0!</v>
      </c>
      <c r="AH13" s="40" t="e">
        <f>(10.44*$D$35*(I13^1.85))/(($D$33^1.85)*($D$34^4.87))</f>
        <v>#DIV/0!</v>
      </c>
      <c r="AI13" s="26" t="e">
        <f>(10.44*$D$41*(I13^1.85))/(($D$39^1.85)*($D$40^4.87))</f>
        <v>#DIV/0!</v>
      </c>
      <c r="AJ13" s="26" t="e">
        <f t="shared" si="8"/>
        <v>#DIV/0!</v>
      </c>
      <c r="AK13" s="26" t="e">
        <f t="shared" si="9"/>
        <v>#DIV/0!</v>
      </c>
      <c r="AL13" s="26" t="e">
        <f t="shared" si="10"/>
        <v>#DIV/0!</v>
      </c>
      <c r="AM13" s="26" t="e">
        <f t="shared" si="11"/>
        <v>#DIV/0!</v>
      </c>
      <c r="AN13" s="26" t="e">
        <f t="shared" si="12"/>
        <v>#DIV/0!</v>
      </c>
      <c r="AO13" s="26" t="e">
        <f t="shared" si="13"/>
        <v>#DIV/0!</v>
      </c>
    </row>
    <row r="14" spans="2:41">
      <c r="B14" s="183" t="s">
        <v>39</v>
      </c>
      <c r="C14" s="32" t="s">
        <v>40</v>
      </c>
      <c r="D14" s="21"/>
      <c r="E14" s="5"/>
      <c r="H14" s="201"/>
      <c r="I14" s="16">
        <v>800</v>
      </c>
      <c r="J14" s="75" t="e">
        <f t="shared" si="2"/>
        <v>#DIV/0!</v>
      </c>
      <c r="K14" s="40" t="e">
        <f t="shared" si="3"/>
        <v>#DIV/0!</v>
      </c>
      <c r="L14" s="75" t="e">
        <f>($I14/449)/(0.25*PI()*(($L$7/12)^2))</f>
        <v>#DIV/0!</v>
      </c>
      <c r="M14" s="40" t="e">
        <f t="shared" si="0"/>
        <v>#DIV/0!</v>
      </c>
      <c r="N14" s="75" t="e">
        <f t="shared" si="4"/>
        <v>#DIV/0!</v>
      </c>
      <c r="O14" s="40" t="e">
        <f t="shared" si="1"/>
        <v>#DIV/0!</v>
      </c>
      <c r="P14" s="75" t="e">
        <f>($I14/449)/(0.25*PI()*(($P$7/12)^2))</f>
        <v>#DIV/0!</v>
      </c>
      <c r="Q14" s="40" t="e">
        <f t="shared" si="5"/>
        <v>#DIV/0!</v>
      </c>
      <c r="R14" s="75" t="e">
        <f>($I14/449)/(0.25*PI()*(($R$7/12)^2))</f>
        <v>#DIV/0!</v>
      </c>
      <c r="S14" s="40" t="e">
        <f t="shared" si="6"/>
        <v>#DIV/0!</v>
      </c>
      <c r="U14" s="71"/>
      <c r="V14" s="26" t="e">
        <f>V$9*IF(V$8=$J$7,$K14,IF(V$8=$L$7,$M14,IF(V$8=$P$7,$Q14,$S14)))</f>
        <v>#DIV/0!</v>
      </c>
      <c r="W14" s="26" t="e">
        <f>W$9*IF(W$8=$J$7,$K14,IF(W$8=$L$7,$M14,IF(W$8=$P$7,$Q14,$S14)))</f>
        <v>#DIV/0!</v>
      </c>
      <c r="X14" s="26" t="e">
        <f>X$9*IF(X$8=$J$7,$K14,IF(X$8=$L$7,$M14,IF(X$8=$P$7,$Q14,$S14)))</f>
        <v>#DIV/0!</v>
      </c>
      <c r="Y14" s="26" t="e">
        <f>Y$9*IF(Y$8=$J$7,$K14,IF(Y$8=$L$7,$M14,IF(Y$8=$P$7,$Q14,$S14)))</f>
        <v>#DIV/0!</v>
      </c>
      <c r="Z14" s="26" t="e">
        <f>Z$9*IF(Z$8=$J$7,$K14,IF(Z$8=$L$7,$M14,IF(Z$8=$P$7,$Q14,$S14)))</f>
        <v>#DIV/0!</v>
      </c>
      <c r="AA14" s="26" t="e">
        <f>AA$9*IF(AA$8=$J$7,$K14,IF(AA$8=$L$7,$M14,IF(AA$8=$P$7,$Q14,$S14)))</f>
        <v>#DIV/0!</v>
      </c>
      <c r="AB14" s="26" t="e">
        <f>AB$9*IF(AB$8=$J$7,$K14,IF(AB$8=$L$7,$M14,IF(AB$8=$P$7,$Q14,$S14)))</f>
        <v>#DIV/0!</v>
      </c>
      <c r="AC14" s="26" t="e">
        <f>AC$9*IF(AC$8=$J$7,$K14,IF(AC$8=$L$7,$M14,IF(AC$8=$P$7,$Q14,$S14)))</f>
        <v>#DIV/0!</v>
      </c>
      <c r="AD14" s="40" t="e">
        <f>AD$9*IF(AD$8=$L$7,$M14,$Q14)</f>
        <v>#DIV/0!</v>
      </c>
      <c r="AE14" s="40" t="e">
        <f>AE$9*IF(AE$8=$L$7,$M14,$Q14)</f>
        <v>#DIV/0!</v>
      </c>
      <c r="AF14" s="75" t="e">
        <f>AF$9*IF(AF$8=$L$7,$M14,$Q14)</f>
        <v>#DIV/0!</v>
      </c>
      <c r="AG14" s="26" t="e">
        <f t="shared" si="7"/>
        <v>#DIV/0!</v>
      </c>
      <c r="AH14" s="40" t="e">
        <f>(10.44*$D$35*(I14^1.85))/(($D$33^1.85)*($D$34^4.87))</f>
        <v>#DIV/0!</v>
      </c>
      <c r="AI14" s="26" t="e">
        <f>(10.44*$D$41*(I14^1.85))/(($D$39^1.85)*($D$40^4.87))</f>
        <v>#DIV/0!</v>
      </c>
      <c r="AJ14" s="26" t="e">
        <f t="shared" si="8"/>
        <v>#DIV/0!</v>
      </c>
      <c r="AK14" s="26" t="e">
        <f t="shared" si="9"/>
        <v>#DIV/0!</v>
      </c>
      <c r="AL14" s="26" t="e">
        <f t="shared" si="10"/>
        <v>#DIV/0!</v>
      </c>
      <c r="AM14" s="26" t="e">
        <f t="shared" si="11"/>
        <v>#DIV/0!</v>
      </c>
      <c r="AN14" s="26" t="e">
        <f t="shared" si="12"/>
        <v>#DIV/0!</v>
      </c>
      <c r="AO14" s="26" t="e">
        <f t="shared" si="13"/>
        <v>#DIV/0!</v>
      </c>
    </row>
    <row r="15" spans="2:41">
      <c r="B15" s="184"/>
      <c r="C15" s="33" t="s">
        <v>41</v>
      </c>
      <c r="D15" s="22"/>
      <c r="E15" s="6"/>
      <c r="H15" s="201"/>
      <c r="I15" s="16">
        <v>1000</v>
      </c>
      <c r="J15" s="75" t="e">
        <f t="shared" si="2"/>
        <v>#DIV/0!</v>
      </c>
      <c r="K15" s="40" t="e">
        <f t="shared" si="3"/>
        <v>#DIV/0!</v>
      </c>
      <c r="L15" s="75" t="e">
        <f>($I15/449)/(0.25*PI()*(($L$7/12)^2))</f>
        <v>#DIV/0!</v>
      </c>
      <c r="M15" s="40" t="e">
        <f t="shared" si="0"/>
        <v>#DIV/0!</v>
      </c>
      <c r="N15" s="75" t="e">
        <f t="shared" si="4"/>
        <v>#DIV/0!</v>
      </c>
      <c r="O15" s="40" t="e">
        <f t="shared" si="1"/>
        <v>#DIV/0!</v>
      </c>
      <c r="P15" s="75" t="e">
        <f>($I15/449)/(0.25*PI()*(($P$7/12)^2))</f>
        <v>#DIV/0!</v>
      </c>
      <c r="Q15" s="40" t="e">
        <f t="shared" si="5"/>
        <v>#DIV/0!</v>
      </c>
      <c r="R15" s="75" t="e">
        <f>($I15/449)/(0.25*PI()*(($R$7/12)^2))</f>
        <v>#DIV/0!</v>
      </c>
      <c r="S15" s="40" t="e">
        <f t="shared" si="6"/>
        <v>#DIV/0!</v>
      </c>
      <c r="U15" s="71"/>
      <c r="V15" s="26" t="e">
        <f>V$9*IF(V$8=$J$7,$K15,IF(V$8=$L$7,$M15,IF(V$8=$P$7,$Q15,$S15)))</f>
        <v>#DIV/0!</v>
      </c>
      <c r="W15" s="26" t="e">
        <f>W$9*IF(W$8=$J$7,$K15,IF(W$8=$L$7,$M15,IF(W$8=$P$7,$Q15,$S15)))</f>
        <v>#DIV/0!</v>
      </c>
      <c r="X15" s="26" t="e">
        <f>X$9*IF(X$8=$J$7,$K15,IF(X$8=$L$7,$M15,IF(X$8=$P$7,$Q15,$S15)))</f>
        <v>#DIV/0!</v>
      </c>
      <c r="Y15" s="26" t="e">
        <f>Y$9*IF(Y$8=$J$7,$K15,IF(Y$8=$L$7,$M15,IF(Y$8=$P$7,$Q15,$S15)))</f>
        <v>#DIV/0!</v>
      </c>
      <c r="Z15" s="26" t="e">
        <f>Z$9*IF(Z$8=$J$7,$K15,IF(Z$8=$L$7,$M15,IF(Z$8=$P$7,$Q15,$S15)))</f>
        <v>#DIV/0!</v>
      </c>
      <c r="AA15" s="26" t="e">
        <f>AA$9*IF(AA$8=$J$7,$K15,IF(AA$8=$L$7,$M15,IF(AA$8=$P$7,$Q15,$S15)))</f>
        <v>#DIV/0!</v>
      </c>
      <c r="AB15" s="26" t="e">
        <f>AB$9*IF(AB$8=$J$7,$K15,IF(AB$8=$L$7,$M15,IF(AB$8=$P$7,$Q15,$S15)))</f>
        <v>#DIV/0!</v>
      </c>
      <c r="AC15" s="26" t="e">
        <f>AC$9*IF(AC$8=$J$7,$K15,IF(AC$8=$L$7,$M15,IF(AC$8=$P$7,$Q15,$S15)))</f>
        <v>#DIV/0!</v>
      </c>
      <c r="AD15" s="40" t="e">
        <f>AD$9*IF(AD$8=$L$7,$M15,$Q15)</f>
        <v>#DIV/0!</v>
      </c>
      <c r="AE15" s="40" t="e">
        <f>AE$9*IF(AE$8=$L$7,$M15,$Q15)</f>
        <v>#DIV/0!</v>
      </c>
      <c r="AF15" s="75" t="e">
        <f>AF$9*IF(AF$8=$L$7,$M15,$Q15)</f>
        <v>#DIV/0!</v>
      </c>
      <c r="AG15" s="26" t="e">
        <f t="shared" si="7"/>
        <v>#DIV/0!</v>
      </c>
      <c r="AH15" s="40" t="e">
        <f>(10.44*$D$35*(I15^1.85))/(($D$33^1.85)*($D$34^4.87))</f>
        <v>#DIV/0!</v>
      </c>
      <c r="AI15" s="26" t="e">
        <f>(10.44*$D$41*(I15^1.85))/(($D$39^1.85)*($D$40^4.87))</f>
        <v>#DIV/0!</v>
      </c>
      <c r="AJ15" s="26" t="e">
        <f t="shared" si="8"/>
        <v>#DIV/0!</v>
      </c>
      <c r="AK15" s="26" t="e">
        <f t="shared" si="9"/>
        <v>#DIV/0!</v>
      </c>
      <c r="AL15" s="26" t="e">
        <f t="shared" si="10"/>
        <v>#DIV/0!</v>
      </c>
      <c r="AM15" s="26" t="e">
        <f t="shared" si="11"/>
        <v>#DIV/0!</v>
      </c>
      <c r="AN15" s="26" t="e">
        <f t="shared" si="12"/>
        <v>#DIV/0!</v>
      </c>
      <c r="AO15" s="26" t="e">
        <f t="shared" si="13"/>
        <v>#DIV/0!</v>
      </c>
    </row>
    <row r="16" spans="2:41">
      <c r="B16" s="184"/>
      <c r="C16" s="33" t="s">
        <v>42</v>
      </c>
      <c r="D16" s="162">
        <f>((D13-D14)*D15)*7.48</f>
        <v>0</v>
      </c>
      <c r="E16" s="6" t="s">
        <v>43</v>
      </c>
      <c r="H16" s="201"/>
      <c r="I16" s="16">
        <v>1200</v>
      </c>
      <c r="J16" s="75" t="e">
        <f t="shared" si="2"/>
        <v>#DIV/0!</v>
      </c>
      <c r="K16" s="40" t="e">
        <f t="shared" si="3"/>
        <v>#DIV/0!</v>
      </c>
      <c r="L16" s="75" t="e">
        <f>($I16/449)/(0.25*PI()*(($L$7/12)^2))</f>
        <v>#DIV/0!</v>
      </c>
      <c r="M16" s="40" t="e">
        <f t="shared" si="0"/>
        <v>#DIV/0!</v>
      </c>
      <c r="N16" s="75" t="e">
        <f t="shared" si="4"/>
        <v>#DIV/0!</v>
      </c>
      <c r="O16" s="40" t="e">
        <f t="shared" si="1"/>
        <v>#DIV/0!</v>
      </c>
      <c r="P16" s="75" t="e">
        <f>($I16/449)/(0.25*PI()*(($P$7/12)^2))</f>
        <v>#DIV/0!</v>
      </c>
      <c r="Q16" s="40" t="e">
        <f t="shared" si="5"/>
        <v>#DIV/0!</v>
      </c>
      <c r="R16" s="75" t="e">
        <f>($I16/449)/(0.25*PI()*(($R$7/12)^2))</f>
        <v>#DIV/0!</v>
      </c>
      <c r="S16" s="40" t="e">
        <f t="shared" si="6"/>
        <v>#DIV/0!</v>
      </c>
      <c r="U16" s="71"/>
      <c r="V16" s="26" t="e">
        <f>V$9*IF(V$8=$J$7,$K16,IF(V$8=$L$7,$M16,IF(V$8=$P$7,$Q16,$S16)))</f>
        <v>#DIV/0!</v>
      </c>
      <c r="W16" s="26" t="e">
        <f>W$9*IF(W$8=$J$7,$K16,IF(W$8=$L$7,$M16,IF(W$8=$P$7,$Q16,$S16)))</f>
        <v>#DIV/0!</v>
      </c>
      <c r="X16" s="26" t="e">
        <f>X$9*IF(X$8=$J$7,$K16,IF(X$8=$L$7,$M16,IF(X$8=$P$7,$Q16,$S16)))</f>
        <v>#DIV/0!</v>
      </c>
      <c r="Y16" s="26" t="e">
        <f>Y$9*IF(Y$8=$J$7,$K16,IF(Y$8=$L$7,$M16,IF(Y$8=$P$7,$Q16,$S16)))</f>
        <v>#DIV/0!</v>
      </c>
      <c r="Z16" s="26" t="e">
        <f>Z$9*IF(Z$8=$J$7,$K16,IF(Z$8=$L$7,$M16,IF(Z$8=$P$7,$Q16,$S16)))</f>
        <v>#DIV/0!</v>
      </c>
      <c r="AA16" s="26" t="e">
        <f>AA$9*IF(AA$8=$J$7,$K16,IF(AA$8=$L$7,$M16,IF(AA$8=$P$7,$Q16,$S16)))</f>
        <v>#DIV/0!</v>
      </c>
      <c r="AB16" s="26" t="e">
        <f>AB$9*IF(AB$8=$J$7,$K16,IF(AB$8=$L$7,$M16,IF(AB$8=$P$7,$Q16,$S16)))</f>
        <v>#DIV/0!</v>
      </c>
      <c r="AC16" s="26" t="e">
        <f>AC$9*IF(AC$8=$J$7,$K16,IF(AC$8=$L$7,$M16,IF(AC$8=$P$7,$Q16,$S16)))</f>
        <v>#DIV/0!</v>
      </c>
      <c r="AD16" s="40" t="e">
        <f>AD$9*IF(AD$8=$L$7,$M16,$Q16)</f>
        <v>#DIV/0!</v>
      </c>
      <c r="AE16" s="40" t="e">
        <f>AE$9*IF(AE$8=$L$7,$M16,$Q16)</f>
        <v>#DIV/0!</v>
      </c>
      <c r="AF16" s="75" t="e">
        <f>AF$9*IF(AF$8=$L$7,$M16,$Q16)</f>
        <v>#DIV/0!</v>
      </c>
      <c r="AG16" s="26" t="e">
        <f t="shared" si="7"/>
        <v>#DIV/0!</v>
      </c>
      <c r="AH16" s="40" t="e">
        <f>(10.44*$D$35*(I16^1.85))/(($D$33^1.85)*($D$34^4.87))</f>
        <v>#DIV/0!</v>
      </c>
      <c r="AI16" s="26" t="e">
        <f>(10.44*$D$41*(I16^1.85))/(($D$39^1.85)*($D$40^4.87))</f>
        <v>#DIV/0!</v>
      </c>
      <c r="AJ16" s="26" t="e">
        <f t="shared" si="8"/>
        <v>#DIV/0!</v>
      </c>
      <c r="AK16" s="26" t="e">
        <f t="shared" si="9"/>
        <v>#DIV/0!</v>
      </c>
      <c r="AL16" s="26" t="e">
        <f t="shared" si="10"/>
        <v>#DIV/0!</v>
      </c>
      <c r="AM16" s="26" t="e">
        <f t="shared" si="11"/>
        <v>#DIV/0!</v>
      </c>
      <c r="AN16" s="26" t="e">
        <f t="shared" si="12"/>
        <v>#DIV/0!</v>
      </c>
      <c r="AO16" s="26" t="e">
        <f t="shared" si="13"/>
        <v>#DIV/0!</v>
      </c>
    </row>
    <row r="17" spans="2:48">
      <c r="B17" s="184"/>
      <c r="C17" s="33" t="s">
        <v>44</v>
      </c>
      <c r="D17" s="22"/>
      <c r="E17" s="23"/>
      <c r="H17" s="201"/>
      <c r="I17" s="16">
        <v>1400</v>
      </c>
      <c r="J17" s="75" t="e">
        <f t="shared" si="2"/>
        <v>#DIV/0!</v>
      </c>
      <c r="K17" s="40" t="e">
        <f t="shared" si="3"/>
        <v>#DIV/0!</v>
      </c>
      <c r="L17" s="75" t="e">
        <f>($I17/449)/(0.25*PI()*(($L$7/12)^2))</f>
        <v>#DIV/0!</v>
      </c>
      <c r="M17" s="40" t="e">
        <f t="shared" si="0"/>
        <v>#DIV/0!</v>
      </c>
      <c r="N17" s="75" t="e">
        <f t="shared" si="4"/>
        <v>#DIV/0!</v>
      </c>
      <c r="O17" s="40" t="e">
        <f t="shared" si="1"/>
        <v>#DIV/0!</v>
      </c>
      <c r="P17" s="75" t="e">
        <f>($I17/449)/(0.25*PI()*(($P$7/12)^2))</f>
        <v>#DIV/0!</v>
      </c>
      <c r="Q17" s="40" t="e">
        <f t="shared" si="5"/>
        <v>#DIV/0!</v>
      </c>
      <c r="R17" s="75" t="e">
        <f>($I17/449)/(0.25*PI()*(($R$7/12)^2))</f>
        <v>#DIV/0!</v>
      </c>
      <c r="S17" s="40" t="e">
        <f t="shared" si="6"/>
        <v>#DIV/0!</v>
      </c>
      <c r="U17" s="71"/>
      <c r="V17" s="26" t="e">
        <f>V$9*IF(V$8=$J$7,$K17,IF(V$8=$L$7,$M17,IF(V$8=$P$7,$Q17,$S17)))</f>
        <v>#DIV/0!</v>
      </c>
      <c r="W17" s="26" t="e">
        <f>W$9*IF(W$8=$J$7,$K17,IF(W$8=$L$7,$M17,IF(W$8=$P$7,$Q17,$S17)))</f>
        <v>#DIV/0!</v>
      </c>
      <c r="X17" s="26" t="e">
        <f>X$9*IF(X$8=$J$7,$K17,IF(X$8=$L$7,$M17,IF(X$8=$P$7,$Q17,$S17)))</f>
        <v>#DIV/0!</v>
      </c>
      <c r="Y17" s="26" t="e">
        <f>Y$9*IF(Y$8=$J$7,$K17,IF(Y$8=$L$7,$M17,IF(Y$8=$P$7,$Q17,$S17)))</f>
        <v>#DIV/0!</v>
      </c>
      <c r="Z17" s="26" t="e">
        <f>Z$9*IF(Z$8=$J$7,$K17,IF(Z$8=$L$7,$M17,IF(Z$8=$P$7,$Q17,$S17)))</f>
        <v>#DIV/0!</v>
      </c>
      <c r="AA17" s="26" t="e">
        <f>AA$9*IF(AA$8=$J$7,$K17,IF(AA$8=$L$7,$M17,IF(AA$8=$P$7,$Q17,$S17)))</f>
        <v>#DIV/0!</v>
      </c>
      <c r="AB17" s="26" t="e">
        <f>AB$9*IF(AB$8=$J$7,$K17,IF(AB$8=$L$7,$M17,IF(AB$8=$P$7,$Q17,$S17)))</f>
        <v>#DIV/0!</v>
      </c>
      <c r="AC17" s="26" t="e">
        <f>AC$9*IF(AC$8=$J$7,$K17,IF(AC$8=$L$7,$M17,IF(AC$8=$P$7,$Q17,$S17)))</f>
        <v>#DIV/0!</v>
      </c>
      <c r="AD17" s="40" t="e">
        <f>AD$9*IF(AD$8=$L$7,$M17,$Q17)</f>
        <v>#DIV/0!</v>
      </c>
      <c r="AE17" s="40" t="e">
        <f>AE$9*IF(AE$8=$L$7,$M17,$Q17)</f>
        <v>#DIV/0!</v>
      </c>
      <c r="AF17" s="75" t="e">
        <f>AF$9*IF(AF$8=$L$7,$M17,$Q17)</f>
        <v>#DIV/0!</v>
      </c>
      <c r="AG17" s="26" t="e">
        <f t="shared" si="7"/>
        <v>#DIV/0!</v>
      </c>
      <c r="AH17" s="40" t="e">
        <f>(10.44*$D$35*(I17^1.85))/(($D$33^1.85)*($D$34^4.87))</f>
        <v>#DIV/0!</v>
      </c>
      <c r="AI17" s="26" t="e">
        <f>(10.44*$D$41*(I17^1.85))/(($D$39^1.85)*($D$40^4.87))</f>
        <v>#DIV/0!</v>
      </c>
      <c r="AJ17" s="26" t="e">
        <f t="shared" si="8"/>
        <v>#DIV/0!</v>
      </c>
      <c r="AK17" s="26" t="e">
        <f t="shared" si="9"/>
        <v>#DIV/0!</v>
      </c>
      <c r="AL17" s="26" t="e">
        <f t="shared" si="10"/>
        <v>#DIV/0!</v>
      </c>
      <c r="AM17" s="26" t="e">
        <f t="shared" si="11"/>
        <v>#DIV/0!</v>
      </c>
      <c r="AN17" s="26" t="e">
        <f t="shared" si="12"/>
        <v>#DIV/0!</v>
      </c>
      <c r="AO17" s="26" t="e">
        <f t="shared" si="13"/>
        <v>#DIV/0!</v>
      </c>
    </row>
    <row r="18" spans="2:48" ht="15.75" thickBot="1">
      <c r="B18" s="185"/>
      <c r="C18" s="34" t="s">
        <v>45</v>
      </c>
      <c r="D18" s="35" t="e">
        <f>(D16/D17)/60</f>
        <v>#DIV/0!</v>
      </c>
      <c r="E18" s="8" t="e">
        <f>(D16/E17)/60</f>
        <v>#DIV/0!</v>
      </c>
      <c r="H18" s="201"/>
      <c r="I18" s="16">
        <v>1600</v>
      </c>
      <c r="J18" s="75" t="e">
        <f t="shared" si="2"/>
        <v>#DIV/0!</v>
      </c>
      <c r="K18" s="40" t="e">
        <f t="shared" si="3"/>
        <v>#DIV/0!</v>
      </c>
      <c r="L18" s="75" t="e">
        <f>($I18/449)/(0.25*PI()*(($L$7/12)^2))</f>
        <v>#DIV/0!</v>
      </c>
      <c r="M18" s="40" t="e">
        <f t="shared" si="0"/>
        <v>#DIV/0!</v>
      </c>
      <c r="N18" s="75" t="e">
        <f t="shared" si="4"/>
        <v>#DIV/0!</v>
      </c>
      <c r="O18" s="40" t="e">
        <f t="shared" si="1"/>
        <v>#DIV/0!</v>
      </c>
      <c r="P18" s="75" t="e">
        <f>($I18/449)/(0.25*PI()*(($P$7/12)^2))</f>
        <v>#DIV/0!</v>
      </c>
      <c r="Q18" s="40" t="e">
        <f t="shared" si="5"/>
        <v>#DIV/0!</v>
      </c>
      <c r="R18" s="75" t="e">
        <f>($I18/449)/(0.25*PI()*(($R$7/12)^2))</f>
        <v>#DIV/0!</v>
      </c>
      <c r="S18" s="40" t="e">
        <f t="shared" si="6"/>
        <v>#DIV/0!</v>
      </c>
      <c r="U18" s="71"/>
      <c r="V18" s="26" t="e">
        <f>V$9*IF(V$8=$J$7,$K18,IF(V$8=$L$7,$M18,IF(V$8=$P$7,$Q18,$S18)))</f>
        <v>#DIV/0!</v>
      </c>
      <c r="W18" s="26" t="e">
        <f>W$9*IF(W$8=$J$7,$K18,IF(W$8=$L$7,$M18,IF(W$8=$P$7,$Q18,$S18)))</f>
        <v>#DIV/0!</v>
      </c>
      <c r="X18" s="26" t="e">
        <f>X$9*IF(X$8=$J$7,$K18,IF(X$8=$L$7,$M18,IF(X$8=$P$7,$Q18,$S18)))</f>
        <v>#DIV/0!</v>
      </c>
      <c r="Y18" s="26" t="e">
        <f>Y$9*IF(Y$8=$J$7,$K18,IF(Y$8=$L$7,$M18,IF(Y$8=$P$7,$Q18,$S18)))</f>
        <v>#DIV/0!</v>
      </c>
      <c r="Z18" s="26" t="e">
        <f>Z$9*IF(Z$8=$J$7,$K18,IF(Z$8=$L$7,$M18,IF(Z$8=$P$7,$Q18,$S18)))</f>
        <v>#DIV/0!</v>
      </c>
      <c r="AA18" s="26" t="e">
        <f>AA$9*IF(AA$8=$J$7,$K18,IF(AA$8=$L$7,$M18,IF(AA$8=$P$7,$Q18,$S18)))</f>
        <v>#DIV/0!</v>
      </c>
      <c r="AB18" s="26" t="e">
        <f>AB$9*IF(AB$8=$J$7,$K18,IF(AB$8=$L$7,$M18,IF(AB$8=$P$7,$Q18,$S18)))</f>
        <v>#DIV/0!</v>
      </c>
      <c r="AC18" s="26" t="e">
        <f>AC$9*IF(AC$8=$J$7,$K18,IF(AC$8=$L$7,$M18,IF(AC$8=$P$7,$Q18,$S18)))</f>
        <v>#DIV/0!</v>
      </c>
      <c r="AD18" s="40" t="e">
        <f>AD$9*IF(AD$8=$L$7,$M18,$Q18)</f>
        <v>#DIV/0!</v>
      </c>
      <c r="AE18" s="40" t="e">
        <f>AE$9*IF(AE$8=$L$7,$M18,$Q18)</f>
        <v>#DIV/0!</v>
      </c>
      <c r="AF18" s="75" t="e">
        <f>AF$9*IF(AF$8=$L$7,$M18,$Q18)</f>
        <v>#DIV/0!</v>
      </c>
      <c r="AG18" s="26" t="e">
        <f t="shared" si="7"/>
        <v>#DIV/0!</v>
      </c>
      <c r="AH18" s="40" t="e">
        <f>(10.44*$D$35*(I18^1.85))/(($D$33^1.85)*($D$34^4.87))</f>
        <v>#DIV/0!</v>
      </c>
      <c r="AI18" s="26" t="e">
        <f>(10.44*$D$41*(I18^1.85))/(($D$39^1.85)*($D$40^4.87))</f>
        <v>#DIV/0!</v>
      </c>
      <c r="AJ18" s="26" t="e">
        <f t="shared" si="8"/>
        <v>#DIV/0!</v>
      </c>
      <c r="AK18" s="26" t="e">
        <f t="shared" si="9"/>
        <v>#DIV/0!</v>
      </c>
      <c r="AL18" s="26" t="e">
        <f t="shared" si="10"/>
        <v>#DIV/0!</v>
      </c>
      <c r="AM18" s="26" t="e">
        <f t="shared" si="11"/>
        <v>#DIV/0!</v>
      </c>
      <c r="AN18" s="26" t="e">
        <f t="shared" si="12"/>
        <v>#DIV/0!</v>
      </c>
      <c r="AO18" s="26" t="e">
        <f t="shared" si="13"/>
        <v>#DIV/0!</v>
      </c>
    </row>
    <row r="19" spans="2:48" ht="15" customHeight="1">
      <c r="B19" s="183" t="s">
        <v>46</v>
      </c>
      <c r="C19" s="32" t="s">
        <v>47</v>
      </c>
      <c r="D19" s="117"/>
      <c r="E19" s="5"/>
      <c r="H19" s="201"/>
      <c r="I19" s="16">
        <v>1800</v>
      </c>
      <c r="J19" s="75" t="e">
        <f t="shared" si="2"/>
        <v>#DIV/0!</v>
      </c>
      <c r="K19" s="40" t="e">
        <f t="shared" si="3"/>
        <v>#DIV/0!</v>
      </c>
      <c r="L19" s="75" t="e">
        <f>($I19/449)/(0.25*PI()*(($L$7/12)^2))</f>
        <v>#DIV/0!</v>
      </c>
      <c r="M19" s="40" t="e">
        <f t="shared" si="0"/>
        <v>#DIV/0!</v>
      </c>
      <c r="N19" s="75" t="e">
        <f t="shared" si="4"/>
        <v>#DIV/0!</v>
      </c>
      <c r="O19" s="40" t="e">
        <f t="shared" si="1"/>
        <v>#DIV/0!</v>
      </c>
      <c r="P19" s="75" t="e">
        <f>($I19/449)/(0.25*PI()*(($P$7/12)^2))</f>
        <v>#DIV/0!</v>
      </c>
      <c r="Q19" s="40" t="e">
        <f t="shared" si="5"/>
        <v>#DIV/0!</v>
      </c>
      <c r="R19" s="75" t="e">
        <f>($I19/449)/(0.25*PI()*(($R$7/12)^2))</f>
        <v>#DIV/0!</v>
      </c>
      <c r="S19" s="40" t="e">
        <f t="shared" si="6"/>
        <v>#DIV/0!</v>
      </c>
      <c r="U19" s="71"/>
      <c r="V19" s="26" t="e">
        <f>V$9*IF(V$8=$J$7,$K19,IF(V$8=$L$7,$M19,IF(V$8=$P$7,$Q19,$S19)))</f>
        <v>#DIV/0!</v>
      </c>
      <c r="W19" s="26" t="e">
        <f>W$9*IF(W$8=$J$7,$K19,IF(W$8=$L$7,$M19,IF(W$8=$P$7,$Q19,$S19)))</f>
        <v>#DIV/0!</v>
      </c>
      <c r="X19" s="26" t="e">
        <f>X$9*IF(X$8=$J$7,$K19,IF(X$8=$L$7,$M19,IF(X$8=$P$7,$Q19,$S19)))</f>
        <v>#DIV/0!</v>
      </c>
      <c r="Y19" s="26" t="e">
        <f>Y$9*IF(Y$8=$J$7,$K19,IF(Y$8=$L$7,$M19,IF(Y$8=$P$7,$Q19,$S19)))</f>
        <v>#DIV/0!</v>
      </c>
      <c r="Z19" s="26" t="e">
        <f>Z$9*IF(Z$8=$J$7,$K19,IF(Z$8=$L$7,$M19,IF(Z$8=$P$7,$Q19,$S19)))</f>
        <v>#DIV/0!</v>
      </c>
      <c r="AA19" s="26" t="e">
        <f>AA$9*IF(AA$8=$J$7,$K19,IF(AA$8=$L$7,$M19,IF(AA$8=$P$7,$Q19,$S19)))</f>
        <v>#DIV/0!</v>
      </c>
      <c r="AB19" s="26" t="e">
        <f>AB$9*IF(AB$8=$J$7,$K19,IF(AB$8=$L$7,$M19,IF(AB$8=$P$7,$Q19,$S19)))</f>
        <v>#DIV/0!</v>
      </c>
      <c r="AC19" s="26" t="e">
        <f>AC$9*IF(AC$8=$J$7,$K19,IF(AC$8=$L$7,$M19,IF(AC$8=$P$7,$Q19,$S19)))</f>
        <v>#DIV/0!</v>
      </c>
      <c r="AD19" s="40" t="e">
        <f>AD$9*IF(AD$8=$L$7,$M19,$Q19)</f>
        <v>#DIV/0!</v>
      </c>
      <c r="AE19" s="40" t="e">
        <f>AE$9*IF(AE$8=$L$7,$M19,$Q19)</f>
        <v>#DIV/0!</v>
      </c>
      <c r="AF19" s="75" t="e">
        <f>AF$9*IF(AF$8=$L$7,$M19,$Q19)</f>
        <v>#DIV/0!</v>
      </c>
      <c r="AG19" s="26" t="e">
        <f t="shared" si="7"/>
        <v>#DIV/0!</v>
      </c>
      <c r="AH19" s="40" t="e">
        <f>(10.44*$D$35*(I19^1.85))/(($D$33^1.85)*($D$34^4.87))</f>
        <v>#DIV/0!</v>
      </c>
      <c r="AI19" s="26" t="e">
        <f>(10.44*$D$41*(I19^1.85))/(($D$39^1.85)*($D$40^4.87))</f>
        <v>#DIV/0!</v>
      </c>
      <c r="AJ19" s="26" t="e">
        <f t="shared" si="8"/>
        <v>#DIV/0!</v>
      </c>
      <c r="AK19" s="26" t="e">
        <f t="shared" si="9"/>
        <v>#DIV/0!</v>
      </c>
      <c r="AL19" s="26" t="e">
        <f t="shared" si="10"/>
        <v>#DIV/0!</v>
      </c>
      <c r="AM19" s="26" t="e">
        <f t="shared" si="11"/>
        <v>#DIV/0!</v>
      </c>
      <c r="AN19" s="26" t="e">
        <f t="shared" si="12"/>
        <v>#DIV/0!</v>
      </c>
      <c r="AO19" s="26" t="e">
        <f t="shared" si="13"/>
        <v>#DIV/0!</v>
      </c>
    </row>
    <row r="20" spans="2:48">
      <c r="B20" s="184"/>
      <c r="C20" s="33" t="s">
        <v>48</v>
      </c>
      <c r="D20" s="118"/>
      <c r="E20" s="6"/>
      <c r="H20" s="201"/>
      <c r="I20" s="16">
        <v>2000</v>
      </c>
      <c r="J20" s="75" t="e">
        <f t="shared" si="2"/>
        <v>#DIV/0!</v>
      </c>
      <c r="K20" s="40" t="e">
        <f t="shared" si="3"/>
        <v>#DIV/0!</v>
      </c>
      <c r="L20" s="75" t="e">
        <f>($I20/449)/(0.25*PI()*(($L$7/12)^2))</f>
        <v>#DIV/0!</v>
      </c>
      <c r="M20" s="40" t="e">
        <f t="shared" si="0"/>
        <v>#DIV/0!</v>
      </c>
      <c r="N20" s="75" t="e">
        <f t="shared" si="4"/>
        <v>#DIV/0!</v>
      </c>
      <c r="O20" s="40" t="e">
        <f t="shared" si="1"/>
        <v>#DIV/0!</v>
      </c>
      <c r="P20" s="75" t="e">
        <f>($I20/449)/(0.25*PI()*(($P$7/12)^2))</f>
        <v>#DIV/0!</v>
      </c>
      <c r="Q20" s="40" t="e">
        <f t="shared" si="5"/>
        <v>#DIV/0!</v>
      </c>
      <c r="R20" s="75" t="e">
        <f>($I20/449)/(0.25*PI()*(($R$7/12)^2))</f>
        <v>#DIV/0!</v>
      </c>
      <c r="S20" s="40" t="e">
        <f t="shared" si="6"/>
        <v>#DIV/0!</v>
      </c>
      <c r="U20" s="71"/>
      <c r="V20" s="26" t="e">
        <f>V$9*IF(V$8=$J$7,$K20,IF(V$8=$L$7,$M20,IF(V$8=$P$7,$Q20,$S20)))</f>
        <v>#DIV/0!</v>
      </c>
      <c r="W20" s="26" t="e">
        <f>W$9*IF(W$8=$J$7,$K20,IF(W$8=$L$7,$M20,IF(W$8=$P$7,$Q20,$S20)))</f>
        <v>#DIV/0!</v>
      </c>
      <c r="X20" s="26" t="e">
        <f>X$9*IF(X$8=$J$7,$K20,IF(X$8=$L$7,$M20,IF(X$8=$P$7,$Q20,$S20)))</f>
        <v>#DIV/0!</v>
      </c>
      <c r="Y20" s="26" t="e">
        <f>Y$9*IF(Y$8=$J$7,$K20,IF(Y$8=$L$7,$M20,IF(Y$8=$P$7,$Q20,$S20)))</f>
        <v>#DIV/0!</v>
      </c>
      <c r="Z20" s="26" t="e">
        <f>Z$9*IF(Z$8=$J$7,$K20,IF(Z$8=$L$7,$M20,IF(Z$8=$P$7,$Q20,$S20)))</f>
        <v>#DIV/0!</v>
      </c>
      <c r="AA20" s="26" t="e">
        <f>AA$9*IF(AA$8=$J$7,$K20,IF(AA$8=$L$7,$M20,IF(AA$8=$P$7,$Q20,$S20)))</f>
        <v>#DIV/0!</v>
      </c>
      <c r="AB20" s="26" t="e">
        <f>AB$9*IF(AB$8=$J$7,$K20,IF(AB$8=$L$7,$M20,IF(AB$8=$P$7,$Q20,$S20)))</f>
        <v>#DIV/0!</v>
      </c>
      <c r="AC20" s="26" t="e">
        <f>AC$9*IF(AC$8=$J$7,$K20,IF(AC$8=$L$7,$M20,IF(AC$8=$P$7,$Q20,$S20)))</f>
        <v>#DIV/0!</v>
      </c>
      <c r="AD20" s="40" t="e">
        <f>AD$9*IF(AD$8=$L$7,$M20,$Q20)</f>
        <v>#DIV/0!</v>
      </c>
      <c r="AE20" s="40" t="e">
        <f>AE$9*IF(AE$8=$L$7,$M20,$Q20)</f>
        <v>#DIV/0!</v>
      </c>
      <c r="AF20" s="75" t="e">
        <f>AF$9*IF(AF$8=$L$7,$M20,$Q20)</f>
        <v>#DIV/0!</v>
      </c>
      <c r="AG20" s="26" t="e">
        <f t="shared" si="7"/>
        <v>#DIV/0!</v>
      </c>
      <c r="AH20" s="40" t="e">
        <f>(10.44*$D$35*(I20^1.85))/(($D$33^1.85)*($D$34^4.87))</f>
        <v>#DIV/0!</v>
      </c>
      <c r="AI20" s="26" t="e">
        <f>(10.44*$D$41*(I20^1.85))/(($D$39^1.85)*($D$40^4.87))</f>
        <v>#DIV/0!</v>
      </c>
      <c r="AJ20" s="26" t="e">
        <f t="shared" si="8"/>
        <v>#DIV/0!</v>
      </c>
      <c r="AK20" s="26" t="e">
        <f t="shared" si="9"/>
        <v>#DIV/0!</v>
      </c>
      <c r="AL20" s="26" t="e">
        <f t="shared" si="10"/>
        <v>#DIV/0!</v>
      </c>
      <c r="AM20" s="26" t="e">
        <f t="shared" si="11"/>
        <v>#DIV/0!</v>
      </c>
      <c r="AN20" s="26" t="e">
        <f t="shared" si="12"/>
        <v>#DIV/0!</v>
      </c>
      <c r="AO20" s="26" t="e">
        <f t="shared" si="13"/>
        <v>#DIV/0!</v>
      </c>
    </row>
    <row r="21" spans="2:48">
      <c r="B21" s="184"/>
      <c r="C21" s="33" t="s">
        <v>49</v>
      </c>
      <c r="D21" s="118"/>
      <c r="E21" s="6"/>
      <c r="H21" s="201"/>
      <c r="I21" s="16">
        <v>2200</v>
      </c>
      <c r="J21" s="75" t="e">
        <f t="shared" si="2"/>
        <v>#DIV/0!</v>
      </c>
      <c r="K21" s="40" t="e">
        <f t="shared" si="3"/>
        <v>#DIV/0!</v>
      </c>
      <c r="L21" s="75" t="e">
        <f>($I21/449)/(0.25*PI()*(($L$7/12)^2))</f>
        <v>#DIV/0!</v>
      </c>
      <c r="M21" s="40" t="e">
        <f t="shared" si="0"/>
        <v>#DIV/0!</v>
      </c>
      <c r="N21" s="75" t="e">
        <f t="shared" si="4"/>
        <v>#DIV/0!</v>
      </c>
      <c r="O21" s="40" t="e">
        <f t="shared" si="1"/>
        <v>#DIV/0!</v>
      </c>
      <c r="P21" s="75" t="e">
        <f>($I21/449)/(0.25*PI()*(($P$7/12)^2))</f>
        <v>#DIV/0!</v>
      </c>
      <c r="Q21" s="40" t="e">
        <f t="shared" si="5"/>
        <v>#DIV/0!</v>
      </c>
      <c r="R21" s="75" t="e">
        <f>($I21/449)/(0.25*PI()*(($R$7/12)^2))</f>
        <v>#DIV/0!</v>
      </c>
      <c r="S21" s="40" t="e">
        <f t="shared" si="6"/>
        <v>#DIV/0!</v>
      </c>
      <c r="U21" s="71"/>
      <c r="V21" s="26" t="e">
        <f>V$9*IF(V$8=$J$7,$K21,IF(V$8=$L$7,$M21,IF(V$8=$P$7,$Q21,$S21)))</f>
        <v>#DIV/0!</v>
      </c>
      <c r="W21" s="26" t="e">
        <f>W$9*IF(W$8=$J$7,$K21,IF(W$8=$L$7,$M21,IF(W$8=$P$7,$Q21,$S21)))</f>
        <v>#DIV/0!</v>
      </c>
      <c r="X21" s="26" t="e">
        <f>X$9*IF(X$8=$J$7,$K21,IF(X$8=$L$7,$M21,IF(X$8=$P$7,$Q21,$S21)))</f>
        <v>#DIV/0!</v>
      </c>
      <c r="Y21" s="26" t="e">
        <f>Y$9*IF(Y$8=$J$7,$K21,IF(Y$8=$L$7,$M21,IF(Y$8=$P$7,$Q21,$S21)))</f>
        <v>#DIV/0!</v>
      </c>
      <c r="Z21" s="26" t="e">
        <f>Z$9*IF(Z$8=$J$7,$K21,IF(Z$8=$L$7,$M21,IF(Z$8=$P$7,$Q21,$S21)))</f>
        <v>#DIV/0!</v>
      </c>
      <c r="AA21" s="26" t="e">
        <f>AA$9*IF(AA$8=$J$7,$K21,IF(AA$8=$L$7,$M21,IF(AA$8=$P$7,$Q21,$S21)))</f>
        <v>#DIV/0!</v>
      </c>
      <c r="AB21" s="26" t="e">
        <f>AB$9*IF(AB$8=$J$7,$K21,IF(AB$8=$L$7,$M21,IF(AB$8=$P$7,$Q21,$S21)))</f>
        <v>#DIV/0!</v>
      </c>
      <c r="AC21" s="26" t="e">
        <f>AC$9*IF(AC$8=$J$7,$K21,IF(AC$8=$L$7,$M21,IF(AC$8=$P$7,$Q21,$S21)))</f>
        <v>#DIV/0!</v>
      </c>
      <c r="AD21" s="40" t="e">
        <f>AD$9*IF(AD$8=$L$7,$M21,$Q21)</f>
        <v>#DIV/0!</v>
      </c>
      <c r="AE21" s="40" t="e">
        <f>AE$9*IF(AE$8=$L$7,$M21,$Q21)</f>
        <v>#DIV/0!</v>
      </c>
      <c r="AF21" s="75" t="e">
        <f>AF$9*IF(AF$8=$L$7,$M21,$Q21)</f>
        <v>#DIV/0!</v>
      </c>
      <c r="AG21" s="26" t="e">
        <f t="shared" si="7"/>
        <v>#DIV/0!</v>
      </c>
      <c r="AH21" s="40" t="e">
        <f>(10.44*$D$35*(I21^1.85))/(($D$33^1.85)*($D$34^4.87))</f>
        <v>#DIV/0!</v>
      </c>
      <c r="AI21" s="26" t="e">
        <f>(10.44*$D$41*(I21^1.85))/(($D$39^1.85)*($D$40^4.87))</f>
        <v>#DIV/0!</v>
      </c>
      <c r="AJ21" s="26" t="e">
        <f t="shared" si="8"/>
        <v>#DIV/0!</v>
      </c>
      <c r="AK21" s="26" t="e">
        <f t="shared" si="9"/>
        <v>#DIV/0!</v>
      </c>
      <c r="AL21" s="26" t="e">
        <f t="shared" si="10"/>
        <v>#DIV/0!</v>
      </c>
      <c r="AM21" s="26" t="e">
        <f t="shared" si="11"/>
        <v>#DIV/0!</v>
      </c>
      <c r="AN21" s="26" t="e">
        <f t="shared" si="12"/>
        <v>#DIV/0!</v>
      </c>
      <c r="AO21" s="26" t="e">
        <f t="shared" si="13"/>
        <v>#DIV/0!</v>
      </c>
    </row>
    <row r="22" spans="2:48">
      <c r="B22" s="184"/>
      <c r="C22" s="33" t="s">
        <v>50</v>
      </c>
      <c r="D22" s="119"/>
      <c r="E22" s="6"/>
      <c r="H22" s="201"/>
      <c r="I22" s="16">
        <v>2400</v>
      </c>
      <c r="J22" s="75" t="e">
        <f t="shared" si="2"/>
        <v>#DIV/0!</v>
      </c>
      <c r="K22" s="40" t="e">
        <f t="shared" si="3"/>
        <v>#DIV/0!</v>
      </c>
      <c r="L22" s="75" t="e">
        <f>($I22/449)/(0.25*PI()*(($L$7/12)^2))</f>
        <v>#DIV/0!</v>
      </c>
      <c r="M22" s="40" t="e">
        <f t="shared" si="0"/>
        <v>#DIV/0!</v>
      </c>
      <c r="N22" s="75" t="e">
        <f t="shared" si="4"/>
        <v>#DIV/0!</v>
      </c>
      <c r="O22" s="40" t="e">
        <f t="shared" si="1"/>
        <v>#DIV/0!</v>
      </c>
      <c r="P22" s="75" t="e">
        <f>($I22/449)/(0.25*PI()*(($P$7/12)^2))</f>
        <v>#DIV/0!</v>
      </c>
      <c r="Q22" s="40" t="e">
        <f t="shared" si="5"/>
        <v>#DIV/0!</v>
      </c>
      <c r="R22" s="75" t="e">
        <f>($I22/449)/(0.25*PI()*(($R$7/12)^2))</f>
        <v>#DIV/0!</v>
      </c>
      <c r="S22" s="40" t="e">
        <f t="shared" si="6"/>
        <v>#DIV/0!</v>
      </c>
      <c r="U22" s="71"/>
      <c r="V22" s="26" t="e">
        <f>V$9*IF(V$8=$J$7,$K22,IF(V$8=$L$7,$M22,IF(V$8=$P$7,$Q22,$S22)))</f>
        <v>#DIV/0!</v>
      </c>
      <c r="W22" s="26" t="e">
        <f>W$9*IF(W$8=$J$7,$K22,IF(W$8=$L$7,$M22,IF(W$8=$P$7,$Q22,$S22)))</f>
        <v>#DIV/0!</v>
      </c>
      <c r="X22" s="26" t="e">
        <f>X$9*IF(X$8=$J$7,$K22,IF(X$8=$L$7,$M22,IF(X$8=$P$7,$Q22,$S22)))</f>
        <v>#DIV/0!</v>
      </c>
      <c r="Y22" s="26" t="e">
        <f>Y$9*IF(Y$8=$J$7,$K22,IF(Y$8=$L$7,$M22,IF(Y$8=$P$7,$Q22,$S22)))</f>
        <v>#DIV/0!</v>
      </c>
      <c r="Z22" s="26" t="e">
        <f>Z$9*IF(Z$8=$J$7,$K22,IF(Z$8=$L$7,$M22,IF(Z$8=$P$7,$Q22,$S22)))</f>
        <v>#DIV/0!</v>
      </c>
      <c r="AA22" s="26" t="e">
        <f>AA$9*IF(AA$8=$J$7,$K22,IF(AA$8=$L$7,$M22,IF(AA$8=$P$7,$Q22,$S22)))</f>
        <v>#DIV/0!</v>
      </c>
      <c r="AB22" s="26" t="e">
        <f>AB$9*IF(AB$8=$J$7,$K22,IF(AB$8=$L$7,$M22,IF(AB$8=$P$7,$Q22,$S22)))</f>
        <v>#DIV/0!</v>
      </c>
      <c r="AC22" s="26" t="e">
        <f>AC$9*IF(AC$8=$J$7,$K22,IF(AC$8=$L$7,$M22,IF(AC$8=$P$7,$Q22,$S22)))</f>
        <v>#DIV/0!</v>
      </c>
      <c r="AD22" s="40" t="e">
        <f>AD$9*IF(AD$8=$L$7,$M22,$Q22)</f>
        <v>#DIV/0!</v>
      </c>
      <c r="AE22" s="40" t="e">
        <f>AE$9*IF(AE$8=$L$7,$M22,$Q22)</f>
        <v>#DIV/0!</v>
      </c>
      <c r="AF22" s="75" t="e">
        <f>AF$9*IF(AF$8=$L$7,$M22,$Q22)</f>
        <v>#DIV/0!</v>
      </c>
      <c r="AG22" s="26" t="e">
        <f t="shared" si="7"/>
        <v>#DIV/0!</v>
      </c>
      <c r="AH22" s="40" t="e">
        <f>(10.44*$D$35*(I22^1.85))/(($D$33^1.85)*($D$34^4.87))</f>
        <v>#DIV/0!</v>
      </c>
      <c r="AI22" s="26" t="e">
        <f>(10.44*$D$41*(I22^1.85))/(($D$39^1.85)*($D$40^4.87))</f>
        <v>#DIV/0!</v>
      </c>
      <c r="AJ22" s="26" t="e">
        <f t="shared" si="8"/>
        <v>#DIV/0!</v>
      </c>
      <c r="AK22" s="26" t="e">
        <f t="shared" si="9"/>
        <v>#DIV/0!</v>
      </c>
      <c r="AL22" s="26" t="e">
        <f t="shared" si="10"/>
        <v>#DIV/0!</v>
      </c>
      <c r="AM22" s="26" t="e">
        <f t="shared" si="11"/>
        <v>#DIV/0!</v>
      </c>
      <c r="AN22" s="26" t="e">
        <f t="shared" si="12"/>
        <v>#DIV/0!</v>
      </c>
      <c r="AO22" s="26" t="e">
        <f t="shared" si="13"/>
        <v>#DIV/0!</v>
      </c>
    </row>
    <row r="23" spans="2:48">
      <c r="B23" s="184"/>
      <c r="C23" s="33" t="s">
        <v>51</v>
      </c>
      <c r="D23" s="118"/>
      <c r="E23" s="6"/>
      <c r="H23" s="201"/>
      <c r="I23" s="16">
        <v>2600</v>
      </c>
      <c r="J23" s="75" t="e">
        <f t="shared" si="2"/>
        <v>#DIV/0!</v>
      </c>
      <c r="K23" s="40" t="e">
        <f t="shared" si="3"/>
        <v>#DIV/0!</v>
      </c>
      <c r="L23" s="75" t="e">
        <f>($I23/449)/(0.25*PI()*(($L$7/12)^2))</f>
        <v>#DIV/0!</v>
      </c>
      <c r="M23" s="40" t="e">
        <f t="shared" si="0"/>
        <v>#DIV/0!</v>
      </c>
      <c r="N23" s="75" t="e">
        <f t="shared" si="4"/>
        <v>#DIV/0!</v>
      </c>
      <c r="O23" s="40" t="e">
        <f t="shared" si="1"/>
        <v>#DIV/0!</v>
      </c>
      <c r="P23" s="75" t="e">
        <f>($I23/449)/(0.25*PI()*(($P$7/12)^2))</f>
        <v>#DIV/0!</v>
      </c>
      <c r="Q23" s="40" t="e">
        <f t="shared" si="5"/>
        <v>#DIV/0!</v>
      </c>
      <c r="R23" s="75" t="e">
        <f>($I23/449)/(0.25*PI()*(($R$7/12)^2))</f>
        <v>#DIV/0!</v>
      </c>
      <c r="S23" s="40" t="e">
        <f t="shared" si="6"/>
        <v>#DIV/0!</v>
      </c>
      <c r="U23" s="71"/>
      <c r="V23" s="26" t="e">
        <f>V$9*IF(V$8=$J$7,$K23,IF(V$8=$L$7,$M23,IF(V$8=$P$7,$Q23,$S23)))</f>
        <v>#DIV/0!</v>
      </c>
      <c r="W23" s="26" t="e">
        <f>W$9*IF(W$8=$J$7,$K23,IF(W$8=$L$7,$M23,IF(W$8=$P$7,$Q23,$S23)))</f>
        <v>#DIV/0!</v>
      </c>
      <c r="X23" s="26" t="e">
        <f>X$9*IF(X$8=$J$7,$K23,IF(X$8=$L$7,$M23,IF(X$8=$P$7,$Q23,$S23)))</f>
        <v>#DIV/0!</v>
      </c>
      <c r="Y23" s="26" t="e">
        <f>Y$9*IF(Y$8=$J$7,$K23,IF(Y$8=$L$7,$M23,IF(Y$8=$P$7,$Q23,$S23)))</f>
        <v>#DIV/0!</v>
      </c>
      <c r="Z23" s="26" t="e">
        <f>Z$9*IF(Z$8=$J$7,$K23,IF(Z$8=$L$7,$M23,IF(Z$8=$P$7,$Q23,$S23)))</f>
        <v>#DIV/0!</v>
      </c>
      <c r="AA23" s="26" t="e">
        <f>AA$9*IF(AA$8=$J$7,$K23,IF(AA$8=$L$7,$M23,IF(AA$8=$P$7,$Q23,$S23)))</f>
        <v>#DIV/0!</v>
      </c>
      <c r="AB23" s="26" t="e">
        <f>AB$9*IF(AB$8=$J$7,$K23,IF(AB$8=$L$7,$M23,IF(AB$8=$P$7,$Q23,$S23)))</f>
        <v>#DIV/0!</v>
      </c>
      <c r="AC23" s="26" t="e">
        <f>AC$9*IF(AC$8=$J$7,$K23,IF(AC$8=$L$7,$M23,IF(AC$8=$P$7,$Q23,$S23)))</f>
        <v>#DIV/0!</v>
      </c>
      <c r="AD23" s="40" t="e">
        <f>AD$9*IF(AD$8=$L$7,$M23,$Q23)</f>
        <v>#DIV/0!</v>
      </c>
      <c r="AE23" s="40" t="e">
        <f>AE$9*IF(AE$8=$L$7,$M23,$Q23)</f>
        <v>#DIV/0!</v>
      </c>
      <c r="AF23" s="75" t="e">
        <f>AF$9*IF(AF$8=$L$7,$M23,$Q23)</f>
        <v>#DIV/0!</v>
      </c>
      <c r="AG23" s="26" t="e">
        <f t="shared" si="7"/>
        <v>#DIV/0!</v>
      </c>
      <c r="AH23" s="40" t="e">
        <f>(10.44*$D$35*(I23^1.85))/(($D$33^1.85)*($D$34^4.87))</f>
        <v>#DIV/0!</v>
      </c>
      <c r="AI23" s="26" t="e">
        <f>(10.44*$D$41*(I23^1.85))/(($D$39^1.85)*($D$40^4.87))</f>
        <v>#DIV/0!</v>
      </c>
      <c r="AJ23" s="26" t="e">
        <f t="shared" si="8"/>
        <v>#DIV/0!</v>
      </c>
      <c r="AK23" s="26" t="e">
        <f t="shared" si="9"/>
        <v>#DIV/0!</v>
      </c>
      <c r="AL23" s="26" t="e">
        <f t="shared" si="10"/>
        <v>#DIV/0!</v>
      </c>
      <c r="AM23" s="26" t="e">
        <f t="shared" si="11"/>
        <v>#DIV/0!</v>
      </c>
      <c r="AN23" s="26" t="e">
        <f t="shared" si="12"/>
        <v>#DIV/0!</v>
      </c>
      <c r="AO23" s="26" t="e">
        <f t="shared" si="13"/>
        <v>#DIV/0!</v>
      </c>
    </row>
    <row r="24" spans="2:48" ht="18" customHeight="1" thickBot="1">
      <c r="B24" s="185"/>
      <c r="C24" s="34" t="s">
        <v>52</v>
      </c>
      <c r="D24" s="158">
        <f>(0.25*PI()*D22^2)/144</f>
        <v>0</v>
      </c>
      <c r="E24" s="8"/>
      <c r="H24" s="201"/>
      <c r="I24" s="16">
        <v>2800</v>
      </c>
      <c r="J24" s="75" t="e">
        <f t="shared" si="2"/>
        <v>#DIV/0!</v>
      </c>
      <c r="K24" s="40" t="e">
        <f t="shared" si="3"/>
        <v>#DIV/0!</v>
      </c>
      <c r="L24" s="75" t="e">
        <f>($I24/449)/(0.25*PI()*(($L$7/12)^2))</f>
        <v>#DIV/0!</v>
      </c>
      <c r="M24" s="40" t="e">
        <f t="shared" si="0"/>
        <v>#DIV/0!</v>
      </c>
      <c r="N24" s="75" t="e">
        <f t="shared" si="4"/>
        <v>#DIV/0!</v>
      </c>
      <c r="O24" s="40" t="e">
        <f t="shared" si="1"/>
        <v>#DIV/0!</v>
      </c>
      <c r="P24" s="75" t="e">
        <f>($I24/449)/(0.25*PI()*(($P$7/12)^2))</f>
        <v>#DIV/0!</v>
      </c>
      <c r="Q24" s="40" t="e">
        <f t="shared" si="5"/>
        <v>#DIV/0!</v>
      </c>
      <c r="R24" s="75" t="e">
        <f>($I24/449)/(0.25*PI()*(($R$7/12)^2))</f>
        <v>#DIV/0!</v>
      </c>
      <c r="S24" s="40" t="e">
        <f t="shared" si="6"/>
        <v>#DIV/0!</v>
      </c>
      <c r="U24" s="71"/>
      <c r="V24" s="26" t="e">
        <f>V$9*IF(V$8=$J$7,$K24,IF(V$8=$L$7,$M24,IF(V$8=$P$7,$Q24,$S24)))</f>
        <v>#DIV/0!</v>
      </c>
      <c r="W24" s="26" t="e">
        <f>W$9*IF(W$8=$J$7,$K24,IF(W$8=$L$7,$M24,IF(W$8=$P$7,$Q24,$S24)))</f>
        <v>#DIV/0!</v>
      </c>
      <c r="X24" s="26" t="e">
        <f>X$9*IF(X$8=$J$7,$K24,IF(X$8=$L$7,$M24,IF(X$8=$P$7,$Q24,$S24)))</f>
        <v>#DIV/0!</v>
      </c>
      <c r="Y24" s="26" t="e">
        <f>Y$9*IF(Y$8=$J$7,$K24,IF(Y$8=$L$7,$M24,IF(Y$8=$P$7,$Q24,$S24)))</f>
        <v>#DIV/0!</v>
      </c>
      <c r="Z24" s="26" t="e">
        <f>Z$9*IF(Z$8=$J$7,$K24,IF(Z$8=$L$7,$M24,IF(Z$8=$P$7,$Q24,$S24)))</f>
        <v>#DIV/0!</v>
      </c>
      <c r="AA24" s="26" t="e">
        <f>AA$9*IF(AA$8=$J$7,$K24,IF(AA$8=$L$7,$M24,IF(AA$8=$P$7,$Q24,$S24)))</f>
        <v>#DIV/0!</v>
      </c>
      <c r="AB24" s="26" t="e">
        <f>AB$9*IF(AB$8=$J$7,$K24,IF(AB$8=$L$7,$M24,IF(AB$8=$P$7,$Q24,$S24)))</f>
        <v>#DIV/0!</v>
      </c>
      <c r="AC24" s="26" t="e">
        <f>AC$9*IF(AC$8=$J$7,$K24,IF(AC$8=$L$7,$M24,IF(AC$8=$P$7,$Q24,$S24)))</f>
        <v>#DIV/0!</v>
      </c>
      <c r="AD24" s="40" t="e">
        <f>AD$9*IF(AD$8=$L$7,$M24,$Q24)</f>
        <v>#DIV/0!</v>
      </c>
      <c r="AE24" s="40" t="e">
        <f>AE$9*IF(AE$8=$L$7,$M24,$Q24)</f>
        <v>#DIV/0!</v>
      </c>
      <c r="AF24" s="75" t="e">
        <f>AF$9*IF(AF$8=$L$7,$M24,$Q24)</f>
        <v>#DIV/0!</v>
      </c>
      <c r="AG24" s="26" t="e">
        <f t="shared" si="7"/>
        <v>#DIV/0!</v>
      </c>
      <c r="AH24" s="40" t="e">
        <f>(10.44*$D$35*(I24^1.85))/(($D$33^1.85)*($D$34^4.87))</f>
        <v>#DIV/0!</v>
      </c>
      <c r="AI24" s="26" t="e">
        <f>(10.44*$D$41*(I24^1.85))/(($D$39^1.85)*($D$40^4.87))</f>
        <v>#DIV/0!</v>
      </c>
      <c r="AJ24" s="26" t="e">
        <f t="shared" si="8"/>
        <v>#DIV/0!</v>
      </c>
      <c r="AK24" s="26" t="e">
        <f t="shared" si="9"/>
        <v>#DIV/0!</v>
      </c>
      <c r="AL24" s="26" t="e">
        <f t="shared" si="10"/>
        <v>#DIV/0!</v>
      </c>
      <c r="AM24" s="26" t="e">
        <f t="shared" si="11"/>
        <v>#DIV/0!</v>
      </c>
      <c r="AN24" s="26" t="e">
        <f t="shared" si="12"/>
        <v>#DIV/0!</v>
      </c>
      <c r="AO24" s="26" t="e">
        <f t="shared" si="13"/>
        <v>#DIV/0!</v>
      </c>
    </row>
    <row r="25" spans="2:48" ht="18" customHeight="1" thickBot="1">
      <c r="B25" s="183" t="s">
        <v>53</v>
      </c>
      <c r="C25" s="33" t="s">
        <v>47</v>
      </c>
      <c r="D25" s="72"/>
      <c r="E25" s="6"/>
      <c r="H25" s="202"/>
      <c r="I25" s="27">
        <v>3000</v>
      </c>
      <c r="J25" s="158" t="e">
        <f t="shared" si="2"/>
        <v>#DIV/0!</v>
      </c>
      <c r="K25" s="43" t="e">
        <f t="shared" si="3"/>
        <v>#DIV/0!</v>
      </c>
      <c r="L25" s="158" t="e">
        <f>($I25/449)/(0.25*PI()*(($L$7/12)^2))</f>
        <v>#DIV/0!</v>
      </c>
      <c r="M25" s="43" t="e">
        <f t="shared" si="0"/>
        <v>#DIV/0!</v>
      </c>
      <c r="N25" s="158" t="e">
        <f t="shared" si="4"/>
        <v>#DIV/0!</v>
      </c>
      <c r="O25" s="43" t="e">
        <f t="shared" si="1"/>
        <v>#DIV/0!</v>
      </c>
      <c r="P25" s="158" t="e">
        <f>($I25/449)/(0.25*PI()*(($P$7/12)^2))</f>
        <v>#DIV/0!</v>
      </c>
      <c r="Q25" s="43" t="e">
        <f t="shared" si="5"/>
        <v>#DIV/0!</v>
      </c>
      <c r="R25" s="158" t="e">
        <f>($I25/449)/(0.25*PI()*(($R$7/12)^2))</f>
        <v>#DIV/0!</v>
      </c>
      <c r="S25" s="43" t="e">
        <f t="shared" si="6"/>
        <v>#DIV/0!</v>
      </c>
      <c r="U25" s="71"/>
      <c r="V25" s="28" t="e">
        <f>V$9*IF(V$8=$J$7,$K25,IF(V$8=$L$7,$M25,IF(V$8=$P$7,$Q25,$S25)))</f>
        <v>#DIV/0!</v>
      </c>
      <c r="W25" s="28" t="e">
        <f>W$9*IF(W$8=$J$7,$K25,IF(W$8=$L$7,$M25,IF(W$8=$P$7,$Q25,$S25)))</f>
        <v>#DIV/0!</v>
      </c>
      <c r="X25" s="28" t="e">
        <f>X$9*IF(X$8=$J$7,$K25,IF(X$8=$L$7,$M25,IF(X$8=$P$7,$Q25,$S25)))</f>
        <v>#DIV/0!</v>
      </c>
      <c r="Y25" s="28" t="e">
        <f>Y$9*IF(Y$8=$J$7,$K25,IF(Y$8=$L$7,$M25,IF(Y$8=$P$7,$Q25,$S25)))</f>
        <v>#DIV/0!</v>
      </c>
      <c r="Z25" s="28" t="e">
        <f>Z$9*IF(Z$8=$J$7,$K25,IF(Z$8=$L$7,$M25,IF(Z$8=$P$7,$Q25,$S25)))</f>
        <v>#DIV/0!</v>
      </c>
      <c r="AA25" s="28" t="e">
        <f>AA$9*IF(AA$8=$J$7,$K25,IF(AA$8=$L$7,$M25,IF(AA$8=$P$7,$Q25,$S25)))</f>
        <v>#DIV/0!</v>
      </c>
      <c r="AB25" s="28" t="e">
        <f>AB$9*IF(AB$8=$J$7,$K25,IF(AB$8=$L$7,$M25,IF(AB$8=$P$7,$Q25,$S25)))</f>
        <v>#DIV/0!</v>
      </c>
      <c r="AC25" s="28" t="e">
        <f>AC$9*IF(AC$8=$J$7,$K25,IF(AC$8=$L$7,$M25,IF(AC$8=$P$7,$Q25,$S25)))</f>
        <v>#DIV/0!</v>
      </c>
      <c r="AD25" s="43" t="e">
        <f>AD$9*IF(AD$8=$L$7,$M25,$Q25)</f>
        <v>#DIV/0!</v>
      </c>
      <c r="AE25" s="43" t="e">
        <f>AE$9*IF(AE$8=$L$7,$M25,$Q25)</f>
        <v>#DIV/0!</v>
      </c>
      <c r="AF25" s="158" t="e">
        <f>AF$9*IF(AF$8=$L$7,$M25,$Q25)</f>
        <v>#DIV/0!</v>
      </c>
      <c r="AG25" s="28" t="e">
        <f t="shared" si="7"/>
        <v>#DIV/0!</v>
      </c>
      <c r="AH25" s="43" t="e">
        <f>(10.44*$D$35*(I25^1.85))/(($D$33^1.85)*($D$34^4.87))</f>
        <v>#DIV/0!</v>
      </c>
      <c r="AI25" s="28" t="e">
        <f>(10.44*$D$41*(I25^1.85))/(($D$39^1.85)*($D$40^4.87))</f>
        <v>#DIV/0!</v>
      </c>
      <c r="AJ25" s="28" t="e">
        <f t="shared" si="8"/>
        <v>#DIV/0!</v>
      </c>
      <c r="AK25" s="28" t="e">
        <f t="shared" si="9"/>
        <v>#DIV/0!</v>
      </c>
      <c r="AL25" s="28" t="e">
        <f t="shared" si="10"/>
        <v>#DIV/0!</v>
      </c>
      <c r="AM25" s="28" t="e">
        <f t="shared" si="11"/>
        <v>#DIV/0!</v>
      </c>
      <c r="AN25" s="28" t="e">
        <f t="shared" si="12"/>
        <v>#DIV/0!</v>
      </c>
      <c r="AO25" s="28" t="e">
        <f t="shared" si="13"/>
        <v>#DIV/0!</v>
      </c>
    </row>
    <row r="26" spans="2:48">
      <c r="B26" s="184"/>
      <c r="C26" s="33" t="s">
        <v>48</v>
      </c>
      <c r="D26" s="72"/>
      <c r="E26" s="6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</row>
    <row r="27" spans="2:48">
      <c r="B27" s="184"/>
      <c r="C27" s="33" t="s">
        <v>49</v>
      </c>
      <c r="D27" s="72"/>
      <c r="E27" s="6"/>
      <c r="H27" s="160"/>
      <c r="I27" s="160"/>
      <c r="J27" s="160"/>
      <c r="K27" s="160"/>
      <c r="L27" s="160"/>
      <c r="M27" s="160"/>
      <c r="N27" s="160"/>
      <c r="O27" s="51" t="s">
        <v>54</v>
      </c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</row>
    <row r="28" spans="2:48">
      <c r="B28" s="184"/>
      <c r="C28" s="33" t="s">
        <v>50</v>
      </c>
      <c r="D28" s="72"/>
      <c r="E28" s="6"/>
      <c r="P28" s="51"/>
      <c r="Q28" s="51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</row>
    <row r="29" spans="2:48" ht="15.75" thickBot="1">
      <c r="B29" s="184"/>
      <c r="C29" s="33" t="s">
        <v>55</v>
      </c>
      <c r="D29" s="72"/>
      <c r="E29" s="6"/>
    </row>
    <row r="30" spans="2:48" ht="15.75" thickBot="1">
      <c r="B30" s="184"/>
      <c r="C30" s="33" t="s">
        <v>56</v>
      </c>
      <c r="D30" s="71">
        <f>(0.25*PI()*D28^2)/144</f>
        <v>0</v>
      </c>
      <c r="E30" s="6"/>
      <c r="T30" s="180" t="s">
        <v>57</v>
      </c>
      <c r="U30" s="181"/>
      <c r="V30" s="181"/>
      <c r="W30" s="181"/>
      <c r="X30" s="182"/>
      <c r="Y30" s="174" t="s">
        <v>58</v>
      </c>
      <c r="AC30" s="180" t="s">
        <v>59</v>
      </c>
      <c r="AD30" s="181"/>
      <c r="AE30" s="181"/>
      <c r="AF30" s="181"/>
      <c r="AG30" s="181"/>
      <c r="AH30" s="182"/>
      <c r="AI30" s="174" t="s">
        <v>60</v>
      </c>
    </row>
    <row r="31" spans="2:48" ht="18" customHeight="1">
      <c r="B31" s="183" t="s">
        <v>61</v>
      </c>
      <c r="C31" s="32" t="s">
        <v>47</v>
      </c>
      <c r="D31" s="36"/>
      <c r="E31" s="5"/>
      <c r="S31" s="160" t="s">
        <v>13</v>
      </c>
      <c r="T31" s="17"/>
      <c r="U31" s="17"/>
      <c r="V31" s="17"/>
      <c r="W31" s="17"/>
      <c r="X31" s="17"/>
      <c r="Y31" s="174"/>
      <c r="Z31" s="198" t="s">
        <v>62</v>
      </c>
      <c r="AA31" s="198" t="s">
        <v>63</v>
      </c>
      <c r="AB31" s="115" t="s">
        <v>64</v>
      </c>
      <c r="AC31" s="17"/>
      <c r="AD31" s="17"/>
      <c r="AE31" s="17"/>
      <c r="AF31" s="17"/>
      <c r="AG31" s="17"/>
      <c r="AH31" s="17"/>
      <c r="AI31" s="174"/>
      <c r="AJ31" s="198" t="s">
        <v>65</v>
      </c>
      <c r="AK31" s="198" t="s">
        <v>66</v>
      </c>
      <c r="AL31" s="198" t="s">
        <v>67</v>
      </c>
    </row>
    <row r="32" spans="2:48" ht="15" customHeight="1">
      <c r="B32" s="184"/>
      <c r="C32" s="33" t="s">
        <v>48</v>
      </c>
      <c r="D32" s="19"/>
      <c r="E32" s="6"/>
      <c r="S32" s="160" t="s">
        <v>23</v>
      </c>
      <c r="T32" s="49"/>
      <c r="U32" s="49"/>
      <c r="V32" s="49"/>
      <c r="W32" s="49"/>
      <c r="X32" s="49"/>
      <c r="Y32" s="174"/>
      <c r="Z32" s="198"/>
      <c r="AA32" s="198"/>
      <c r="AB32" s="114"/>
      <c r="AC32" s="49"/>
      <c r="AD32" s="49"/>
      <c r="AE32" s="49"/>
      <c r="AF32" s="49"/>
      <c r="AG32" s="49"/>
      <c r="AH32" s="49"/>
      <c r="AI32" s="174"/>
      <c r="AJ32" s="198"/>
      <c r="AK32" s="198"/>
      <c r="AL32" s="198"/>
    </row>
    <row r="33" spans="2:39" ht="15.75" thickBot="1">
      <c r="B33" s="184"/>
      <c r="C33" s="33" t="s">
        <v>49</v>
      </c>
      <c r="D33" s="19"/>
      <c r="E33" s="6"/>
      <c r="S33" s="160" t="s">
        <v>33</v>
      </c>
      <c r="T33" s="50"/>
      <c r="U33" s="50"/>
      <c r="V33" s="50"/>
      <c r="W33" s="50"/>
      <c r="X33" s="50"/>
      <c r="Y33" s="174"/>
      <c r="Z33" s="198"/>
      <c r="AA33" s="198"/>
      <c r="AB33" s="115"/>
      <c r="AC33" s="50"/>
      <c r="AD33" s="50"/>
      <c r="AE33" s="50"/>
      <c r="AF33" s="50"/>
      <c r="AG33" s="50"/>
      <c r="AH33" s="50"/>
      <c r="AI33" s="174"/>
      <c r="AJ33" s="198"/>
      <c r="AK33" s="198"/>
      <c r="AL33" s="198"/>
    </row>
    <row r="34" spans="2:39">
      <c r="B34" s="184"/>
      <c r="C34" s="33" t="s">
        <v>50</v>
      </c>
      <c r="D34" s="48"/>
      <c r="E34" s="6"/>
      <c r="R34" t="s">
        <v>68</v>
      </c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</row>
    <row r="35" spans="2:39" ht="15.75" thickBot="1">
      <c r="B35" s="184"/>
      <c r="C35" s="33" t="s">
        <v>55</v>
      </c>
      <c r="D35" s="48"/>
      <c r="E35" s="6"/>
      <c r="Q35" s="160" t="s">
        <v>69</v>
      </c>
      <c r="R35" s="160" t="s">
        <v>70</v>
      </c>
      <c r="S35" s="160" t="s">
        <v>71</v>
      </c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</row>
    <row r="36" spans="2:39" ht="18" thickBot="1">
      <c r="B36" s="185"/>
      <c r="C36" s="34" t="s">
        <v>72</v>
      </c>
      <c r="D36" s="7">
        <f>0.25*PI()*(D34^2)/144</f>
        <v>0</v>
      </c>
      <c r="E36" s="8"/>
      <c r="Q36" s="192">
        <f>'VS Pump Data'!D42</f>
        <v>1</v>
      </c>
      <c r="R36" s="195" t="str">
        <f>CONCATENATE('VS Pump Data'!D43,$R$34,R$35)</f>
        <v>0 RPM</v>
      </c>
      <c r="S36" s="161">
        <f>'VS Pump Data'!D45</f>
        <v>0</v>
      </c>
      <c r="T36" s="138" t="e">
        <f>((($S36/449)/(0.25*PI()*((T$32/12)^2)))^2)*T$33/64.4</f>
        <v>#DIV/0!</v>
      </c>
      <c r="U36" s="138" t="e">
        <f t="shared" ref="U36:X51" si="14">((($S36/449)/(0.25*PI()*((U$32/12)^2)))^2)*U$33/64.4</f>
        <v>#DIV/0!</v>
      </c>
      <c r="V36" s="138" t="e">
        <f t="shared" si="14"/>
        <v>#DIV/0!</v>
      </c>
      <c r="W36" s="138" t="e">
        <f t="shared" si="14"/>
        <v>#DIV/0!</v>
      </c>
      <c r="X36" s="138" t="e">
        <f t="shared" si="14"/>
        <v>#DIV/0!</v>
      </c>
      <c r="Y36" s="138" t="e">
        <f>SUM(T36:X36)</f>
        <v>#DIV/0!</v>
      </c>
      <c r="Z36" s="138" t="e">
        <f>(10.44*$D$23*(S36^1.85))/(($D$21^1.85)*($D$22^4.87))</f>
        <v>#DIV/0!</v>
      </c>
      <c r="AA36" s="138" t="e">
        <f>SUM(Y36:Z36)</f>
        <v>#DIV/0!</v>
      </c>
      <c r="AB36" s="138"/>
      <c r="AC36" s="138" t="e">
        <f>((($S36/449)/(0.25*PI()*((AC$32/12)^2)))^2)*AC$33/64.4</f>
        <v>#DIV/0!</v>
      </c>
      <c r="AD36" s="138" t="e">
        <f t="shared" ref="AD36:AH51" si="15">((($S36/449)/(0.25*PI()*((AD$32/12)^2)))^2)*AD$33/64.4</f>
        <v>#DIV/0!</v>
      </c>
      <c r="AE36" s="138" t="e">
        <f t="shared" si="15"/>
        <v>#DIV/0!</v>
      </c>
      <c r="AF36" s="138" t="e">
        <f t="shared" si="15"/>
        <v>#DIV/0!</v>
      </c>
      <c r="AG36" s="138" t="e">
        <f t="shared" si="15"/>
        <v>#DIV/0!</v>
      </c>
      <c r="AH36" s="138" t="e">
        <f t="shared" si="15"/>
        <v>#DIV/0!</v>
      </c>
      <c r="AI36" s="138" t="e">
        <f>SUM(AC36:AH36)</f>
        <v>#DIV/0!</v>
      </c>
      <c r="AJ36" s="138" t="e">
        <f>(10.44*$D$29*(S36^1.85))/(($D$27^1.85)*($D$28^4.87))</f>
        <v>#DIV/0!</v>
      </c>
      <c r="AK36" s="138" t="e">
        <f>SUM(AI36:AJ36)</f>
        <v>#DIV/0!</v>
      </c>
      <c r="AL36" s="73" t="e">
        <f>SUM(AA36,AK36)</f>
        <v>#DIV/0!</v>
      </c>
    </row>
    <row r="37" spans="2:39" ht="15" customHeight="1">
      <c r="B37" s="183" t="s">
        <v>73</v>
      </c>
      <c r="C37" s="32" t="s">
        <v>47</v>
      </c>
      <c r="D37" s="53"/>
      <c r="E37" s="5"/>
      <c r="Q37" s="193"/>
      <c r="R37" s="196"/>
      <c r="S37" s="160">
        <f>'VS Pump Data'!D46</f>
        <v>0</v>
      </c>
      <c r="T37" s="71" t="e">
        <f t="shared" ref="T37:T90" si="16">((($S37/449)/(0.25*PI()*((T$32/12)^2)))^2)*T$33/64.4</f>
        <v>#DIV/0!</v>
      </c>
      <c r="U37" s="71" t="e">
        <f t="shared" si="14"/>
        <v>#DIV/0!</v>
      </c>
      <c r="V37" s="71" t="e">
        <f t="shared" si="14"/>
        <v>#DIV/0!</v>
      </c>
      <c r="W37" s="71" t="e">
        <f t="shared" si="14"/>
        <v>#DIV/0!</v>
      </c>
      <c r="X37" s="71" t="e">
        <f t="shared" si="14"/>
        <v>#DIV/0!</v>
      </c>
      <c r="Y37" s="71" t="e">
        <f t="shared" ref="Y37:Y40" si="17">SUM(T37:X37)</f>
        <v>#DIV/0!</v>
      </c>
      <c r="Z37" s="71" t="e">
        <f t="shared" ref="Z37:Z40" si="18">(10.44*$D$23*(S37^1.85))/(($D$21^1.85)*($D$22^4.87))</f>
        <v>#DIV/0!</v>
      </c>
      <c r="AA37" s="71" t="e">
        <f t="shared" ref="AA37:AA40" si="19">SUM(Y37:Z37)</f>
        <v>#DIV/0!</v>
      </c>
      <c r="AB37" s="71"/>
      <c r="AC37" s="71" t="e">
        <f t="shared" ref="AC37:AH68" si="20">((($S37/449)/(0.25*PI()*((AC$32/12)^2)))^2)*AC$33/64.4</f>
        <v>#DIV/0!</v>
      </c>
      <c r="AD37" s="71" t="e">
        <f t="shared" si="15"/>
        <v>#DIV/0!</v>
      </c>
      <c r="AE37" s="71" t="e">
        <f t="shared" si="15"/>
        <v>#DIV/0!</v>
      </c>
      <c r="AF37" s="71" t="e">
        <f t="shared" si="15"/>
        <v>#DIV/0!</v>
      </c>
      <c r="AG37" s="71" t="e">
        <f t="shared" si="15"/>
        <v>#DIV/0!</v>
      </c>
      <c r="AH37" s="71" t="e">
        <f t="shared" si="15"/>
        <v>#DIV/0!</v>
      </c>
      <c r="AI37" s="71" t="e">
        <f t="shared" ref="AI37:AI40" si="21">SUM(AC37:AH37)</f>
        <v>#DIV/0!</v>
      </c>
      <c r="AJ37" s="71" t="e">
        <f t="shared" ref="AJ37:AJ40" si="22">(10.44*$D$29*(S37^1.85))/(($D$27^1.85)*($D$28^4.87))</f>
        <v>#DIV/0!</v>
      </c>
      <c r="AK37" s="71" t="e">
        <f t="shared" ref="AK37:AK40" si="23">SUM(AI37:AJ37)</f>
        <v>#DIV/0!</v>
      </c>
      <c r="AL37" s="40" t="e">
        <f t="shared" ref="AL37:AL40" si="24">SUM(AA37,AK37)</f>
        <v>#DIV/0!</v>
      </c>
    </row>
    <row r="38" spans="2:39">
      <c r="B38" s="184"/>
      <c r="C38" s="33" t="s">
        <v>48</v>
      </c>
      <c r="D38" s="48"/>
      <c r="E38" s="6"/>
      <c r="Q38" s="193"/>
      <c r="R38" s="196"/>
      <c r="S38" s="160">
        <f>'VS Pump Data'!D47</f>
        <v>0</v>
      </c>
      <c r="T38" s="71" t="e">
        <f t="shared" si="16"/>
        <v>#DIV/0!</v>
      </c>
      <c r="U38" s="71" t="e">
        <f t="shared" si="14"/>
        <v>#DIV/0!</v>
      </c>
      <c r="V38" s="71" t="e">
        <f t="shared" si="14"/>
        <v>#DIV/0!</v>
      </c>
      <c r="W38" s="71" t="e">
        <f t="shared" si="14"/>
        <v>#DIV/0!</v>
      </c>
      <c r="X38" s="71" t="e">
        <f t="shared" si="14"/>
        <v>#DIV/0!</v>
      </c>
      <c r="Y38" s="71" t="e">
        <f t="shared" si="17"/>
        <v>#DIV/0!</v>
      </c>
      <c r="Z38" s="71" t="e">
        <f t="shared" si="18"/>
        <v>#DIV/0!</v>
      </c>
      <c r="AA38" s="71" t="e">
        <f t="shared" si="19"/>
        <v>#DIV/0!</v>
      </c>
      <c r="AB38" s="71"/>
      <c r="AC38" s="71" t="e">
        <f t="shared" si="20"/>
        <v>#DIV/0!</v>
      </c>
      <c r="AD38" s="71" t="e">
        <f t="shared" si="15"/>
        <v>#DIV/0!</v>
      </c>
      <c r="AE38" s="71" t="e">
        <f t="shared" si="15"/>
        <v>#DIV/0!</v>
      </c>
      <c r="AF38" s="71" t="e">
        <f t="shared" si="15"/>
        <v>#DIV/0!</v>
      </c>
      <c r="AG38" s="71" t="e">
        <f t="shared" si="15"/>
        <v>#DIV/0!</v>
      </c>
      <c r="AH38" s="71" t="e">
        <f t="shared" si="15"/>
        <v>#DIV/0!</v>
      </c>
      <c r="AI38" s="71" t="e">
        <f t="shared" si="21"/>
        <v>#DIV/0!</v>
      </c>
      <c r="AJ38" s="71" t="e">
        <f t="shared" si="22"/>
        <v>#DIV/0!</v>
      </c>
      <c r="AK38" s="71" t="e">
        <f t="shared" si="23"/>
        <v>#DIV/0!</v>
      </c>
      <c r="AL38" s="40" t="e">
        <f t="shared" si="24"/>
        <v>#DIV/0!</v>
      </c>
    </row>
    <row r="39" spans="2:39">
      <c r="B39" s="184"/>
      <c r="C39" s="33" t="s">
        <v>49</v>
      </c>
      <c r="D39" s="48"/>
      <c r="E39" s="6"/>
      <c r="Q39" s="193"/>
      <c r="R39" s="196"/>
      <c r="S39" s="160">
        <f>'VS Pump Data'!D48</f>
        <v>0</v>
      </c>
      <c r="T39" s="71" t="e">
        <f t="shared" si="16"/>
        <v>#DIV/0!</v>
      </c>
      <c r="U39" s="71" t="e">
        <f t="shared" si="14"/>
        <v>#DIV/0!</v>
      </c>
      <c r="V39" s="71" t="e">
        <f t="shared" si="14"/>
        <v>#DIV/0!</v>
      </c>
      <c r="W39" s="71" t="e">
        <f t="shared" si="14"/>
        <v>#DIV/0!</v>
      </c>
      <c r="X39" s="71" t="e">
        <f t="shared" si="14"/>
        <v>#DIV/0!</v>
      </c>
      <c r="Y39" s="71" t="e">
        <f t="shared" si="17"/>
        <v>#DIV/0!</v>
      </c>
      <c r="Z39" s="71" t="e">
        <f t="shared" si="18"/>
        <v>#DIV/0!</v>
      </c>
      <c r="AA39" s="71" t="e">
        <f t="shared" si="19"/>
        <v>#DIV/0!</v>
      </c>
      <c r="AB39" s="71"/>
      <c r="AC39" s="71" t="e">
        <f t="shared" si="20"/>
        <v>#DIV/0!</v>
      </c>
      <c r="AD39" s="71" t="e">
        <f t="shared" si="15"/>
        <v>#DIV/0!</v>
      </c>
      <c r="AE39" s="71" t="e">
        <f t="shared" si="15"/>
        <v>#DIV/0!</v>
      </c>
      <c r="AF39" s="71" t="e">
        <f t="shared" si="15"/>
        <v>#DIV/0!</v>
      </c>
      <c r="AG39" s="71" t="e">
        <f t="shared" si="15"/>
        <v>#DIV/0!</v>
      </c>
      <c r="AH39" s="71" t="e">
        <f t="shared" si="15"/>
        <v>#DIV/0!</v>
      </c>
      <c r="AI39" s="71" t="e">
        <f t="shared" si="21"/>
        <v>#DIV/0!</v>
      </c>
      <c r="AJ39" s="71" t="e">
        <f t="shared" si="22"/>
        <v>#DIV/0!</v>
      </c>
      <c r="AK39" s="71" t="e">
        <f t="shared" si="23"/>
        <v>#DIV/0!</v>
      </c>
      <c r="AL39" s="40" t="e">
        <f t="shared" si="24"/>
        <v>#DIV/0!</v>
      </c>
    </row>
    <row r="40" spans="2:39" ht="15.75" thickBot="1">
      <c r="B40" s="184"/>
      <c r="C40" s="33" t="s">
        <v>50</v>
      </c>
      <c r="D40" s="48"/>
      <c r="E40" s="6"/>
      <c r="Q40" s="194"/>
      <c r="R40" s="197"/>
      <c r="S40" s="10">
        <f>'VS Pump Data'!D49</f>
        <v>0</v>
      </c>
      <c r="T40" s="7" t="e">
        <f t="shared" si="16"/>
        <v>#DIV/0!</v>
      </c>
      <c r="U40" s="7" t="e">
        <f t="shared" si="14"/>
        <v>#DIV/0!</v>
      </c>
      <c r="V40" s="7" t="e">
        <f t="shared" si="14"/>
        <v>#DIV/0!</v>
      </c>
      <c r="W40" s="7" t="e">
        <f t="shared" si="14"/>
        <v>#DIV/0!</v>
      </c>
      <c r="X40" s="7" t="e">
        <f t="shared" si="14"/>
        <v>#DIV/0!</v>
      </c>
      <c r="Y40" s="141" t="e">
        <f t="shared" si="17"/>
        <v>#DIV/0!</v>
      </c>
      <c r="Z40" s="141" t="e">
        <f t="shared" si="18"/>
        <v>#DIV/0!</v>
      </c>
      <c r="AA40" s="141" t="e">
        <f t="shared" si="19"/>
        <v>#DIV/0!</v>
      </c>
      <c r="AB40" s="141"/>
      <c r="AC40" s="7" t="e">
        <f t="shared" si="20"/>
        <v>#DIV/0!</v>
      </c>
      <c r="AD40" s="7" t="e">
        <f t="shared" si="15"/>
        <v>#DIV/0!</v>
      </c>
      <c r="AE40" s="7" t="e">
        <f t="shared" si="15"/>
        <v>#DIV/0!</v>
      </c>
      <c r="AF40" s="7" t="e">
        <f t="shared" si="15"/>
        <v>#DIV/0!</v>
      </c>
      <c r="AG40" s="7" t="e">
        <f t="shared" si="15"/>
        <v>#DIV/0!</v>
      </c>
      <c r="AH40" s="7" t="e">
        <f t="shared" si="15"/>
        <v>#DIV/0!</v>
      </c>
      <c r="AI40" s="141" t="e">
        <f t="shared" si="21"/>
        <v>#DIV/0!</v>
      </c>
      <c r="AJ40" s="141" t="e">
        <f t="shared" si="22"/>
        <v>#DIV/0!</v>
      </c>
      <c r="AK40" s="141" t="e">
        <f t="shared" si="23"/>
        <v>#DIV/0!</v>
      </c>
      <c r="AL40" s="142" t="e">
        <f t="shared" si="24"/>
        <v>#DIV/0!</v>
      </c>
    </row>
    <row r="41" spans="2:39">
      <c r="B41" s="184"/>
      <c r="C41" s="33" t="s">
        <v>55</v>
      </c>
      <c r="D41" s="19"/>
      <c r="E41" s="6"/>
      <c r="Q41" s="192">
        <f>'VS Pump Data'!F42</f>
        <v>0.95</v>
      </c>
      <c r="R41" s="195" t="str">
        <f>CONCATENATE('VS Pump Data'!F43,$R$34,R$35)</f>
        <v>0 RPM</v>
      </c>
      <c r="S41" s="161" t="e">
        <f>'VS Pump Data'!F45</f>
        <v>#DIV/0!</v>
      </c>
      <c r="T41" s="138" t="e">
        <f t="shared" si="16"/>
        <v>#DIV/0!</v>
      </c>
      <c r="U41" s="138" t="e">
        <f t="shared" si="14"/>
        <v>#DIV/0!</v>
      </c>
      <c r="V41" s="138" t="e">
        <f t="shared" si="14"/>
        <v>#DIV/0!</v>
      </c>
      <c r="W41" s="138" t="e">
        <f t="shared" si="14"/>
        <v>#DIV/0!</v>
      </c>
      <c r="X41" s="138" t="e">
        <f t="shared" si="14"/>
        <v>#DIV/0!</v>
      </c>
      <c r="Y41" s="143" t="e">
        <f t="shared" ref="Y41:Y90" si="25">SUM(T41:X41)</f>
        <v>#DIV/0!</v>
      </c>
      <c r="Z41" s="143" t="e">
        <f t="shared" ref="Z41:Z90" si="26">(10.44*$D$23*(S41^1.85))/(($D$21^1.85)*($D$22^4.87))</f>
        <v>#DIV/0!</v>
      </c>
      <c r="AA41" s="143" t="e">
        <f t="shared" ref="AA41:AA90" si="27">SUM(Y41:Z41)</f>
        <v>#DIV/0!</v>
      </c>
      <c r="AB41" s="143"/>
      <c r="AC41" s="138" t="e">
        <f t="shared" si="20"/>
        <v>#DIV/0!</v>
      </c>
      <c r="AD41" s="138" t="e">
        <f t="shared" si="15"/>
        <v>#DIV/0!</v>
      </c>
      <c r="AE41" s="138" t="e">
        <f t="shared" si="15"/>
        <v>#DIV/0!</v>
      </c>
      <c r="AF41" s="138" t="e">
        <f t="shared" si="15"/>
        <v>#DIV/0!</v>
      </c>
      <c r="AG41" s="138" t="e">
        <f t="shared" si="15"/>
        <v>#DIV/0!</v>
      </c>
      <c r="AH41" s="138" t="e">
        <f t="shared" si="15"/>
        <v>#DIV/0!</v>
      </c>
      <c r="AI41" s="143" t="e">
        <f t="shared" ref="AI41:AI90" si="28">SUM(AC41:AH41)</f>
        <v>#DIV/0!</v>
      </c>
      <c r="AJ41" s="143" t="e">
        <f t="shared" ref="AJ41:AJ90" si="29">(10.44*$D$29*(S41^1.85))/(($D$27^1.85)*($D$28^4.87))</f>
        <v>#DIV/0!</v>
      </c>
      <c r="AK41" s="143" t="e">
        <f t="shared" ref="AK41:AK90" si="30">SUM(AI41:AJ41)</f>
        <v>#DIV/0!</v>
      </c>
      <c r="AL41" s="144" t="e">
        <f t="shared" ref="AL41:AL90" si="31">SUM(AA41,AK41)</f>
        <v>#DIV/0!</v>
      </c>
      <c r="AM41" s="165">
        <f>'VS Pump Data'!F17</f>
        <v>0.95</v>
      </c>
    </row>
    <row r="42" spans="2:39" ht="18" thickBot="1">
      <c r="B42" s="185"/>
      <c r="C42" s="34" t="s">
        <v>72</v>
      </c>
      <c r="D42" s="7">
        <f>0.25*PI()*(D40^2)*(1/144)</f>
        <v>0</v>
      </c>
      <c r="E42" s="8"/>
      <c r="Q42" s="193"/>
      <c r="R42" s="196"/>
      <c r="S42" s="160" t="e">
        <f>'VS Pump Data'!F46</f>
        <v>#DIV/0!</v>
      </c>
      <c r="T42" s="71" t="e">
        <f t="shared" si="16"/>
        <v>#DIV/0!</v>
      </c>
      <c r="U42" s="71" t="e">
        <f t="shared" si="14"/>
        <v>#DIV/0!</v>
      </c>
      <c r="V42" s="71" t="e">
        <f t="shared" si="14"/>
        <v>#DIV/0!</v>
      </c>
      <c r="W42" s="71" t="e">
        <f t="shared" si="14"/>
        <v>#DIV/0!</v>
      </c>
      <c r="X42" s="71" t="e">
        <f t="shared" si="14"/>
        <v>#DIV/0!</v>
      </c>
      <c r="Y42" s="140" t="e">
        <f t="shared" si="25"/>
        <v>#DIV/0!</v>
      </c>
      <c r="Z42" s="140" t="e">
        <f t="shared" si="26"/>
        <v>#DIV/0!</v>
      </c>
      <c r="AA42" s="140" t="e">
        <f t="shared" si="27"/>
        <v>#DIV/0!</v>
      </c>
      <c r="AB42" s="140"/>
      <c r="AC42" s="71" t="e">
        <f t="shared" si="20"/>
        <v>#DIV/0!</v>
      </c>
      <c r="AD42" s="71" t="e">
        <f t="shared" si="15"/>
        <v>#DIV/0!</v>
      </c>
      <c r="AE42" s="71" t="e">
        <f t="shared" si="15"/>
        <v>#DIV/0!</v>
      </c>
      <c r="AF42" s="71" t="e">
        <f t="shared" si="15"/>
        <v>#DIV/0!</v>
      </c>
      <c r="AG42" s="71" t="e">
        <f t="shared" si="15"/>
        <v>#DIV/0!</v>
      </c>
      <c r="AH42" s="71" t="e">
        <f t="shared" si="15"/>
        <v>#DIV/0!</v>
      </c>
      <c r="AI42" s="140" t="e">
        <f t="shared" si="28"/>
        <v>#DIV/0!</v>
      </c>
      <c r="AJ42" s="140" t="e">
        <f t="shared" si="29"/>
        <v>#DIV/0!</v>
      </c>
      <c r="AK42" s="140" t="e">
        <f t="shared" si="30"/>
        <v>#DIV/0!</v>
      </c>
      <c r="AL42" s="145" t="e">
        <f t="shared" si="31"/>
        <v>#DIV/0!</v>
      </c>
    </row>
    <row r="43" spans="2:39">
      <c r="B43" s="183" t="s">
        <v>74</v>
      </c>
      <c r="C43" s="32" t="s">
        <v>47</v>
      </c>
      <c r="D43" s="53"/>
      <c r="E43" s="5"/>
      <c r="Q43" s="193"/>
      <c r="R43" s="196"/>
      <c r="S43" s="160" t="e">
        <f>'VS Pump Data'!F47</f>
        <v>#DIV/0!</v>
      </c>
      <c r="T43" s="71" t="e">
        <f t="shared" si="16"/>
        <v>#DIV/0!</v>
      </c>
      <c r="U43" s="71" t="e">
        <f t="shared" si="14"/>
        <v>#DIV/0!</v>
      </c>
      <c r="V43" s="71" t="e">
        <f t="shared" si="14"/>
        <v>#DIV/0!</v>
      </c>
      <c r="W43" s="71" t="e">
        <f t="shared" si="14"/>
        <v>#DIV/0!</v>
      </c>
      <c r="X43" s="71" t="e">
        <f t="shared" si="14"/>
        <v>#DIV/0!</v>
      </c>
      <c r="Y43" s="140" t="e">
        <f t="shared" si="25"/>
        <v>#DIV/0!</v>
      </c>
      <c r="Z43" s="140" t="e">
        <f t="shared" si="26"/>
        <v>#DIV/0!</v>
      </c>
      <c r="AA43" s="140" t="e">
        <f t="shared" si="27"/>
        <v>#DIV/0!</v>
      </c>
      <c r="AB43" s="140"/>
      <c r="AC43" s="71" t="e">
        <f t="shared" si="20"/>
        <v>#DIV/0!</v>
      </c>
      <c r="AD43" s="71" t="e">
        <f t="shared" si="15"/>
        <v>#DIV/0!</v>
      </c>
      <c r="AE43" s="71" t="e">
        <f t="shared" si="15"/>
        <v>#DIV/0!</v>
      </c>
      <c r="AF43" s="71" t="e">
        <f t="shared" si="15"/>
        <v>#DIV/0!</v>
      </c>
      <c r="AG43" s="71" t="e">
        <f t="shared" si="15"/>
        <v>#DIV/0!</v>
      </c>
      <c r="AH43" s="71" t="e">
        <f t="shared" si="15"/>
        <v>#DIV/0!</v>
      </c>
      <c r="AI43" s="140" t="e">
        <f t="shared" si="28"/>
        <v>#DIV/0!</v>
      </c>
      <c r="AJ43" s="140" t="e">
        <f t="shared" si="29"/>
        <v>#DIV/0!</v>
      </c>
      <c r="AK43" s="140" t="e">
        <f t="shared" si="30"/>
        <v>#DIV/0!</v>
      </c>
      <c r="AL43" s="145" t="e">
        <f t="shared" si="31"/>
        <v>#DIV/0!</v>
      </c>
    </row>
    <row r="44" spans="2:39">
      <c r="B44" s="184"/>
      <c r="C44" s="33" t="s">
        <v>48</v>
      </c>
      <c r="D44" s="48"/>
      <c r="E44" s="6"/>
      <c r="Q44" s="193"/>
      <c r="R44" s="196"/>
      <c r="S44" s="160" t="e">
        <f>'VS Pump Data'!F48</f>
        <v>#DIV/0!</v>
      </c>
      <c r="T44" s="71" t="e">
        <f t="shared" si="16"/>
        <v>#DIV/0!</v>
      </c>
      <c r="U44" s="71" t="e">
        <f t="shared" si="14"/>
        <v>#DIV/0!</v>
      </c>
      <c r="V44" s="71" t="e">
        <f t="shared" si="14"/>
        <v>#DIV/0!</v>
      </c>
      <c r="W44" s="71" t="e">
        <f t="shared" si="14"/>
        <v>#DIV/0!</v>
      </c>
      <c r="X44" s="71" t="e">
        <f t="shared" si="14"/>
        <v>#DIV/0!</v>
      </c>
      <c r="Y44" s="140" t="e">
        <f t="shared" si="25"/>
        <v>#DIV/0!</v>
      </c>
      <c r="Z44" s="140" t="e">
        <f t="shared" si="26"/>
        <v>#DIV/0!</v>
      </c>
      <c r="AA44" s="140" t="e">
        <f t="shared" si="27"/>
        <v>#DIV/0!</v>
      </c>
      <c r="AB44" s="140"/>
      <c r="AC44" s="71" t="e">
        <f t="shared" si="20"/>
        <v>#DIV/0!</v>
      </c>
      <c r="AD44" s="71" t="e">
        <f t="shared" si="15"/>
        <v>#DIV/0!</v>
      </c>
      <c r="AE44" s="71" t="e">
        <f t="shared" si="15"/>
        <v>#DIV/0!</v>
      </c>
      <c r="AF44" s="71" t="e">
        <f t="shared" si="15"/>
        <v>#DIV/0!</v>
      </c>
      <c r="AG44" s="71" t="e">
        <f t="shared" si="15"/>
        <v>#DIV/0!</v>
      </c>
      <c r="AH44" s="71" t="e">
        <f t="shared" si="15"/>
        <v>#DIV/0!</v>
      </c>
      <c r="AI44" s="140" t="e">
        <f t="shared" si="28"/>
        <v>#DIV/0!</v>
      </c>
      <c r="AJ44" s="140" t="e">
        <f t="shared" si="29"/>
        <v>#DIV/0!</v>
      </c>
      <c r="AK44" s="140" t="e">
        <f t="shared" si="30"/>
        <v>#DIV/0!</v>
      </c>
      <c r="AL44" s="145" t="e">
        <f t="shared" si="31"/>
        <v>#DIV/0!</v>
      </c>
    </row>
    <row r="45" spans="2:39" ht="15.75" thickBot="1">
      <c r="B45" s="184"/>
      <c r="C45" s="33" t="s">
        <v>49</v>
      </c>
      <c r="D45" s="48"/>
      <c r="E45" s="6"/>
      <c r="Q45" s="194"/>
      <c r="R45" s="197"/>
      <c r="S45" s="10" t="e">
        <f>'VS Pump Data'!F49</f>
        <v>#DIV/0!</v>
      </c>
      <c r="T45" s="7" t="e">
        <f t="shared" si="16"/>
        <v>#DIV/0!</v>
      </c>
      <c r="U45" s="7" t="e">
        <f t="shared" si="14"/>
        <v>#DIV/0!</v>
      </c>
      <c r="V45" s="7" t="e">
        <f t="shared" si="14"/>
        <v>#DIV/0!</v>
      </c>
      <c r="W45" s="7" t="e">
        <f t="shared" si="14"/>
        <v>#DIV/0!</v>
      </c>
      <c r="X45" s="7" t="e">
        <f t="shared" si="14"/>
        <v>#DIV/0!</v>
      </c>
      <c r="Y45" s="141" t="e">
        <f t="shared" si="25"/>
        <v>#DIV/0!</v>
      </c>
      <c r="Z45" s="141" t="e">
        <f t="shared" si="26"/>
        <v>#DIV/0!</v>
      </c>
      <c r="AA45" s="141" t="e">
        <f t="shared" si="27"/>
        <v>#DIV/0!</v>
      </c>
      <c r="AB45" s="141"/>
      <c r="AC45" s="7" t="e">
        <f t="shared" si="20"/>
        <v>#DIV/0!</v>
      </c>
      <c r="AD45" s="7" t="e">
        <f t="shared" si="15"/>
        <v>#DIV/0!</v>
      </c>
      <c r="AE45" s="7" t="e">
        <f t="shared" si="15"/>
        <v>#DIV/0!</v>
      </c>
      <c r="AF45" s="7" t="e">
        <f t="shared" si="15"/>
        <v>#DIV/0!</v>
      </c>
      <c r="AG45" s="7" t="e">
        <f t="shared" si="15"/>
        <v>#DIV/0!</v>
      </c>
      <c r="AH45" s="7" t="e">
        <f t="shared" si="15"/>
        <v>#DIV/0!</v>
      </c>
      <c r="AI45" s="141" t="e">
        <f t="shared" si="28"/>
        <v>#DIV/0!</v>
      </c>
      <c r="AJ45" s="141" t="e">
        <f t="shared" si="29"/>
        <v>#DIV/0!</v>
      </c>
      <c r="AK45" s="141" t="e">
        <f t="shared" si="30"/>
        <v>#DIV/0!</v>
      </c>
      <c r="AL45" s="142" t="e">
        <f t="shared" si="31"/>
        <v>#DIV/0!</v>
      </c>
    </row>
    <row r="46" spans="2:39">
      <c r="B46" s="184"/>
      <c r="C46" s="33" t="s">
        <v>75</v>
      </c>
      <c r="D46" s="48"/>
      <c r="E46" s="6"/>
      <c r="Q46" s="192">
        <f>'VS Pump Data'!H42</f>
        <v>0.9</v>
      </c>
      <c r="R46" s="195" t="str">
        <f>CONCATENATE('VS Pump Data'!H43,$R$34,R$35)</f>
        <v>0 RPM</v>
      </c>
      <c r="S46" s="161" t="e">
        <f>'VS Pump Data'!H45</f>
        <v>#DIV/0!</v>
      </c>
      <c r="T46" s="138" t="e">
        <f t="shared" si="16"/>
        <v>#DIV/0!</v>
      </c>
      <c r="U46" s="138" t="e">
        <f t="shared" si="14"/>
        <v>#DIV/0!</v>
      </c>
      <c r="V46" s="138" t="e">
        <f t="shared" si="14"/>
        <v>#DIV/0!</v>
      </c>
      <c r="W46" s="138" t="e">
        <f t="shared" si="14"/>
        <v>#DIV/0!</v>
      </c>
      <c r="X46" s="138" t="e">
        <f t="shared" si="14"/>
        <v>#DIV/0!</v>
      </c>
      <c r="Y46" s="143" t="e">
        <f t="shared" si="25"/>
        <v>#DIV/0!</v>
      </c>
      <c r="Z46" s="143" t="e">
        <f t="shared" si="26"/>
        <v>#DIV/0!</v>
      </c>
      <c r="AA46" s="143" t="e">
        <f t="shared" si="27"/>
        <v>#DIV/0!</v>
      </c>
      <c r="AB46" s="143"/>
      <c r="AC46" s="138" t="e">
        <f t="shared" si="20"/>
        <v>#DIV/0!</v>
      </c>
      <c r="AD46" s="138" t="e">
        <f t="shared" si="15"/>
        <v>#DIV/0!</v>
      </c>
      <c r="AE46" s="138" t="e">
        <f t="shared" si="15"/>
        <v>#DIV/0!</v>
      </c>
      <c r="AF46" s="138" t="e">
        <f t="shared" si="15"/>
        <v>#DIV/0!</v>
      </c>
      <c r="AG46" s="138" t="e">
        <f t="shared" si="15"/>
        <v>#DIV/0!</v>
      </c>
      <c r="AH46" s="138" t="e">
        <f t="shared" si="15"/>
        <v>#DIV/0!</v>
      </c>
      <c r="AI46" s="143" t="e">
        <f t="shared" si="28"/>
        <v>#DIV/0!</v>
      </c>
      <c r="AJ46" s="143" t="e">
        <f t="shared" si="29"/>
        <v>#DIV/0!</v>
      </c>
      <c r="AK46" s="143" t="e">
        <f t="shared" si="30"/>
        <v>#DIV/0!</v>
      </c>
      <c r="AL46" s="144" t="e">
        <f t="shared" si="31"/>
        <v>#DIV/0!</v>
      </c>
      <c r="AM46" s="165">
        <f>'VS Pump Data'!H17</f>
        <v>0.9</v>
      </c>
    </row>
    <row r="47" spans="2:39">
      <c r="B47" s="184"/>
      <c r="C47" s="33" t="s">
        <v>55</v>
      </c>
      <c r="D47" s="19"/>
      <c r="E47" s="6"/>
      <c r="Q47" s="193"/>
      <c r="R47" s="196"/>
      <c r="S47" s="160" t="e">
        <f>'VS Pump Data'!H46</f>
        <v>#DIV/0!</v>
      </c>
      <c r="T47" s="71" t="e">
        <f t="shared" si="16"/>
        <v>#DIV/0!</v>
      </c>
      <c r="U47" s="71" t="e">
        <f t="shared" si="14"/>
        <v>#DIV/0!</v>
      </c>
      <c r="V47" s="71" t="e">
        <f t="shared" si="14"/>
        <v>#DIV/0!</v>
      </c>
      <c r="W47" s="71" t="e">
        <f t="shared" si="14"/>
        <v>#DIV/0!</v>
      </c>
      <c r="X47" s="71" t="e">
        <f t="shared" si="14"/>
        <v>#DIV/0!</v>
      </c>
      <c r="Y47" s="140" t="e">
        <f t="shared" si="25"/>
        <v>#DIV/0!</v>
      </c>
      <c r="Z47" s="140" t="e">
        <f t="shared" si="26"/>
        <v>#DIV/0!</v>
      </c>
      <c r="AA47" s="140" t="e">
        <f t="shared" si="27"/>
        <v>#DIV/0!</v>
      </c>
      <c r="AB47" s="140"/>
      <c r="AC47" s="71" t="e">
        <f t="shared" si="20"/>
        <v>#DIV/0!</v>
      </c>
      <c r="AD47" s="71" t="e">
        <f t="shared" si="15"/>
        <v>#DIV/0!</v>
      </c>
      <c r="AE47" s="71" t="e">
        <f t="shared" si="15"/>
        <v>#DIV/0!</v>
      </c>
      <c r="AF47" s="71" t="e">
        <f t="shared" si="15"/>
        <v>#DIV/0!</v>
      </c>
      <c r="AG47" s="71" t="e">
        <f t="shared" si="15"/>
        <v>#DIV/0!</v>
      </c>
      <c r="AH47" s="71" t="e">
        <f t="shared" si="15"/>
        <v>#DIV/0!</v>
      </c>
      <c r="AI47" s="140" t="e">
        <f t="shared" si="28"/>
        <v>#DIV/0!</v>
      </c>
      <c r="AJ47" s="140" t="e">
        <f t="shared" si="29"/>
        <v>#DIV/0!</v>
      </c>
      <c r="AK47" s="140" t="e">
        <f t="shared" si="30"/>
        <v>#DIV/0!</v>
      </c>
      <c r="AL47" s="145" t="e">
        <f t="shared" si="31"/>
        <v>#DIV/0!</v>
      </c>
    </row>
    <row r="48" spans="2:39" ht="18" thickBot="1">
      <c r="B48" s="185"/>
      <c r="C48" s="34" t="s">
        <v>72</v>
      </c>
      <c r="D48" s="7">
        <f>0.25*PI()*(D46^2)*(1/144)</f>
        <v>0</v>
      </c>
      <c r="E48" s="8"/>
      <c r="Q48" s="193"/>
      <c r="R48" s="196"/>
      <c r="S48" s="160" t="e">
        <f>'VS Pump Data'!H47</f>
        <v>#DIV/0!</v>
      </c>
      <c r="T48" s="71" t="e">
        <f t="shared" si="16"/>
        <v>#DIV/0!</v>
      </c>
      <c r="U48" s="71" t="e">
        <f t="shared" si="14"/>
        <v>#DIV/0!</v>
      </c>
      <c r="V48" s="71" t="e">
        <f t="shared" si="14"/>
        <v>#DIV/0!</v>
      </c>
      <c r="W48" s="71" t="e">
        <f t="shared" si="14"/>
        <v>#DIV/0!</v>
      </c>
      <c r="X48" s="71" t="e">
        <f t="shared" si="14"/>
        <v>#DIV/0!</v>
      </c>
      <c r="Y48" s="140" t="e">
        <f t="shared" si="25"/>
        <v>#DIV/0!</v>
      </c>
      <c r="Z48" s="140" t="e">
        <f t="shared" si="26"/>
        <v>#DIV/0!</v>
      </c>
      <c r="AA48" s="140" t="e">
        <f t="shared" si="27"/>
        <v>#DIV/0!</v>
      </c>
      <c r="AB48" s="140"/>
      <c r="AC48" s="71" t="e">
        <f t="shared" si="20"/>
        <v>#DIV/0!</v>
      </c>
      <c r="AD48" s="71" t="e">
        <f t="shared" si="15"/>
        <v>#DIV/0!</v>
      </c>
      <c r="AE48" s="71" t="e">
        <f t="shared" si="15"/>
        <v>#DIV/0!</v>
      </c>
      <c r="AF48" s="71" t="e">
        <f t="shared" si="15"/>
        <v>#DIV/0!</v>
      </c>
      <c r="AG48" s="71" t="e">
        <f t="shared" si="15"/>
        <v>#DIV/0!</v>
      </c>
      <c r="AH48" s="71" t="e">
        <f t="shared" si="15"/>
        <v>#DIV/0!</v>
      </c>
      <c r="AI48" s="140" t="e">
        <f t="shared" si="28"/>
        <v>#DIV/0!</v>
      </c>
      <c r="AJ48" s="140" t="e">
        <f t="shared" si="29"/>
        <v>#DIV/0!</v>
      </c>
      <c r="AK48" s="140" t="e">
        <f t="shared" si="30"/>
        <v>#DIV/0!</v>
      </c>
      <c r="AL48" s="145" t="e">
        <f t="shared" si="31"/>
        <v>#DIV/0!</v>
      </c>
    </row>
    <row r="49" spans="3:39" ht="15.75" thickBot="1">
      <c r="C49" s="44" t="s">
        <v>76</v>
      </c>
      <c r="D49" s="77">
        <f>SUM(D23,D29,D35,D41,D47)</f>
        <v>0</v>
      </c>
      <c r="E49" s="39"/>
      <c r="Q49" s="193"/>
      <c r="R49" s="196"/>
      <c r="S49" s="160" t="e">
        <f>'VS Pump Data'!H48</f>
        <v>#DIV/0!</v>
      </c>
      <c r="T49" s="71" t="e">
        <f t="shared" si="16"/>
        <v>#DIV/0!</v>
      </c>
      <c r="U49" s="71" t="e">
        <f t="shared" si="14"/>
        <v>#DIV/0!</v>
      </c>
      <c r="V49" s="71" t="e">
        <f t="shared" si="14"/>
        <v>#DIV/0!</v>
      </c>
      <c r="W49" s="71" t="e">
        <f t="shared" si="14"/>
        <v>#DIV/0!</v>
      </c>
      <c r="X49" s="71" t="e">
        <f t="shared" si="14"/>
        <v>#DIV/0!</v>
      </c>
      <c r="Y49" s="140" t="e">
        <f t="shared" si="25"/>
        <v>#DIV/0!</v>
      </c>
      <c r="Z49" s="140" t="e">
        <f t="shared" si="26"/>
        <v>#DIV/0!</v>
      </c>
      <c r="AA49" s="140" t="e">
        <f t="shared" si="27"/>
        <v>#DIV/0!</v>
      </c>
      <c r="AB49" s="140"/>
      <c r="AC49" s="71" t="e">
        <f t="shared" si="20"/>
        <v>#DIV/0!</v>
      </c>
      <c r="AD49" s="71" t="e">
        <f t="shared" si="15"/>
        <v>#DIV/0!</v>
      </c>
      <c r="AE49" s="71" t="e">
        <f t="shared" si="15"/>
        <v>#DIV/0!</v>
      </c>
      <c r="AF49" s="71" t="e">
        <f t="shared" si="15"/>
        <v>#DIV/0!</v>
      </c>
      <c r="AG49" s="71" t="e">
        <f t="shared" si="15"/>
        <v>#DIV/0!</v>
      </c>
      <c r="AH49" s="71" t="e">
        <f t="shared" si="15"/>
        <v>#DIV/0!</v>
      </c>
      <c r="AI49" s="140" t="e">
        <f t="shared" si="28"/>
        <v>#DIV/0!</v>
      </c>
      <c r="AJ49" s="140" t="e">
        <f t="shared" si="29"/>
        <v>#DIV/0!</v>
      </c>
      <c r="AK49" s="140" t="e">
        <f t="shared" si="30"/>
        <v>#DIV/0!</v>
      </c>
      <c r="AL49" s="145" t="e">
        <f t="shared" si="31"/>
        <v>#DIV/0!</v>
      </c>
    </row>
    <row r="50" spans="3:39" ht="15.75" thickBot="1">
      <c r="Q50" s="194"/>
      <c r="R50" s="197"/>
      <c r="S50" s="10" t="e">
        <f>'VS Pump Data'!H49</f>
        <v>#DIV/0!</v>
      </c>
      <c r="T50" s="7" t="e">
        <f t="shared" si="16"/>
        <v>#DIV/0!</v>
      </c>
      <c r="U50" s="7" t="e">
        <f t="shared" si="14"/>
        <v>#DIV/0!</v>
      </c>
      <c r="V50" s="7" t="e">
        <f t="shared" si="14"/>
        <v>#DIV/0!</v>
      </c>
      <c r="W50" s="7" t="e">
        <f t="shared" si="14"/>
        <v>#DIV/0!</v>
      </c>
      <c r="X50" s="7" t="e">
        <f t="shared" si="14"/>
        <v>#DIV/0!</v>
      </c>
      <c r="Y50" s="141" t="e">
        <f t="shared" si="25"/>
        <v>#DIV/0!</v>
      </c>
      <c r="Z50" s="141" t="e">
        <f t="shared" si="26"/>
        <v>#DIV/0!</v>
      </c>
      <c r="AA50" s="141" t="e">
        <f t="shared" si="27"/>
        <v>#DIV/0!</v>
      </c>
      <c r="AB50" s="141"/>
      <c r="AC50" s="7" t="e">
        <f t="shared" si="20"/>
        <v>#DIV/0!</v>
      </c>
      <c r="AD50" s="7" t="e">
        <f t="shared" si="15"/>
        <v>#DIV/0!</v>
      </c>
      <c r="AE50" s="7" t="e">
        <f t="shared" si="15"/>
        <v>#DIV/0!</v>
      </c>
      <c r="AF50" s="7" t="e">
        <f t="shared" si="15"/>
        <v>#DIV/0!</v>
      </c>
      <c r="AG50" s="7" t="e">
        <f t="shared" si="15"/>
        <v>#DIV/0!</v>
      </c>
      <c r="AH50" s="7" t="e">
        <f t="shared" si="15"/>
        <v>#DIV/0!</v>
      </c>
      <c r="AI50" s="141" t="e">
        <f t="shared" si="28"/>
        <v>#DIV/0!</v>
      </c>
      <c r="AJ50" s="141" t="e">
        <f t="shared" si="29"/>
        <v>#DIV/0!</v>
      </c>
      <c r="AK50" s="141" t="e">
        <f t="shared" si="30"/>
        <v>#DIV/0!</v>
      </c>
      <c r="AL50" s="142" t="e">
        <f t="shared" si="31"/>
        <v>#DIV/0!</v>
      </c>
    </row>
    <row r="51" spans="3:39">
      <c r="Q51" s="192">
        <f>'VS Pump Data'!J42</f>
        <v>0.85</v>
      </c>
      <c r="R51" s="195" t="str">
        <f>CONCATENATE('VS Pump Data'!J43,$R$34,R$35)</f>
        <v>0 RPM</v>
      </c>
      <c r="S51" s="161" t="e">
        <f>'VS Pump Data'!J45</f>
        <v>#DIV/0!</v>
      </c>
      <c r="T51" s="138" t="e">
        <f t="shared" si="16"/>
        <v>#DIV/0!</v>
      </c>
      <c r="U51" s="138" t="e">
        <f t="shared" si="14"/>
        <v>#DIV/0!</v>
      </c>
      <c r="V51" s="138" t="e">
        <f t="shared" si="14"/>
        <v>#DIV/0!</v>
      </c>
      <c r="W51" s="138" t="e">
        <f t="shared" si="14"/>
        <v>#DIV/0!</v>
      </c>
      <c r="X51" s="138" t="e">
        <f t="shared" si="14"/>
        <v>#DIV/0!</v>
      </c>
      <c r="Y51" s="143" t="e">
        <f t="shared" si="25"/>
        <v>#DIV/0!</v>
      </c>
      <c r="Z51" s="143" t="e">
        <f t="shared" si="26"/>
        <v>#DIV/0!</v>
      </c>
      <c r="AA51" s="143" t="e">
        <f t="shared" si="27"/>
        <v>#DIV/0!</v>
      </c>
      <c r="AB51" s="143"/>
      <c r="AC51" s="138" t="e">
        <f t="shared" si="20"/>
        <v>#DIV/0!</v>
      </c>
      <c r="AD51" s="138" t="e">
        <f t="shared" si="15"/>
        <v>#DIV/0!</v>
      </c>
      <c r="AE51" s="138" t="e">
        <f t="shared" si="15"/>
        <v>#DIV/0!</v>
      </c>
      <c r="AF51" s="138" t="e">
        <f t="shared" si="15"/>
        <v>#DIV/0!</v>
      </c>
      <c r="AG51" s="138" t="e">
        <f t="shared" si="15"/>
        <v>#DIV/0!</v>
      </c>
      <c r="AH51" s="138" t="e">
        <f t="shared" si="15"/>
        <v>#DIV/0!</v>
      </c>
      <c r="AI51" s="143" t="e">
        <f t="shared" si="28"/>
        <v>#DIV/0!</v>
      </c>
      <c r="AJ51" s="143" t="e">
        <f t="shared" si="29"/>
        <v>#DIV/0!</v>
      </c>
      <c r="AK51" s="143" t="e">
        <f t="shared" si="30"/>
        <v>#DIV/0!</v>
      </c>
      <c r="AL51" s="144" t="e">
        <f t="shared" si="31"/>
        <v>#DIV/0!</v>
      </c>
      <c r="AM51" s="165">
        <f>'VS Pump Data'!J17</f>
        <v>0.85</v>
      </c>
    </row>
    <row r="52" spans="3:39">
      <c r="Q52" s="193"/>
      <c r="R52" s="196"/>
      <c r="S52" s="160" t="e">
        <f>'VS Pump Data'!J46</f>
        <v>#DIV/0!</v>
      </c>
      <c r="T52" s="71" t="e">
        <f t="shared" si="16"/>
        <v>#DIV/0!</v>
      </c>
      <c r="U52" s="71" t="e">
        <f t="shared" ref="U52:X67" si="32">((($S52/449)/(0.25*PI()*((U$32/12)^2)))^2)*U$33/64.4</f>
        <v>#DIV/0!</v>
      </c>
      <c r="V52" s="71" t="e">
        <f t="shared" si="32"/>
        <v>#DIV/0!</v>
      </c>
      <c r="W52" s="71" t="e">
        <f t="shared" si="32"/>
        <v>#DIV/0!</v>
      </c>
      <c r="X52" s="71" t="e">
        <f t="shared" si="32"/>
        <v>#DIV/0!</v>
      </c>
      <c r="Y52" s="140" t="e">
        <f t="shared" si="25"/>
        <v>#DIV/0!</v>
      </c>
      <c r="Z52" s="140" t="e">
        <f t="shared" si="26"/>
        <v>#DIV/0!</v>
      </c>
      <c r="AA52" s="140" t="e">
        <f t="shared" si="27"/>
        <v>#DIV/0!</v>
      </c>
      <c r="AB52" s="140"/>
      <c r="AC52" s="71" t="e">
        <f t="shared" si="20"/>
        <v>#DIV/0!</v>
      </c>
      <c r="AD52" s="71" t="e">
        <f t="shared" si="20"/>
        <v>#DIV/0!</v>
      </c>
      <c r="AE52" s="71" t="e">
        <f t="shared" si="20"/>
        <v>#DIV/0!</v>
      </c>
      <c r="AF52" s="71" t="e">
        <f t="shared" si="20"/>
        <v>#DIV/0!</v>
      </c>
      <c r="AG52" s="71" t="e">
        <f t="shared" si="20"/>
        <v>#DIV/0!</v>
      </c>
      <c r="AH52" s="71" t="e">
        <f t="shared" si="20"/>
        <v>#DIV/0!</v>
      </c>
      <c r="AI52" s="140" t="e">
        <f t="shared" si="28"/>
        <v>#DIV/0!</v>
      </c>
      <c r="AJ52" s="140" t="e">
        <f t="shared" si="29"/>
        <v>#DIV/0!</v>
      </c>
      <c r="AK52" s="140" t="e">
        <f t="shared" si="30"/>
        <v>#DIV/0!</v>
      </c>
      <c r="AL52" s="145" t="e">
        <f t="shared" si="31"/>
        <v>#DIV/0!</v>
      </c>
    </row>
    <row r="53" spans="3:39">
      <c r="Q53" s="193"/>
      <c r="R53" s="196"/>
      <c r="S53" s="160" t="e">
        <f>'VS Pump Data'!J47</f>
        <v>#DIV/0!</v>
      </c>
      <c r="T53" s="71" t="e">
        <f t="shared" si="16"/>
        <v>#DIV/0!</v>
      </c>
      <c r="U53" s="71" t="e">
        <f t="shared" si="32"/>
        <v>#DIV/0!</v>
      </c>
      <c r="V53" s="71" t="e">
        <f t="shared" si="32"/>
        <v>#DIV/0!</v>
      </c>
      <c r="W53" s="71" t="e">
        <f t="shared" si="32"/>
        <v>#DIV/0!</v>
      </c>
      <c r="X53" s="71" t="e">
        <f t="shared" si="32"/>
        <v>#DIV/0!</v>
      </c>
      <c r="Y53" s="140" t="e">
        <f t="shared" si="25"/>
        <v>#DIV/0!</v>
      </c>
      <c r="Z53" s="140" t="e">
        <f t="shared" si="26"/>
        <v>#DIV/0!</v>
      </c>
      <c r="AA53" s="140" t="e">
        <f t="shared" si="27"/>
        <v>#DIV/0!</v>
      </c>
      <c r="AB53" s="140"/>
      <c r="AC53" s="71" t="e">
        <f t="shared" si="20"/>
        <v>#DIV/0!</v>
      </c>
      <c r="AD53" s="71" t="e">
        <f t="shared" si="20"/>
        <v>#DIV/0!</v>
      </c>
      <c r="AE53" s="71" t="e">
        <f t="shared" si="20"/>
        <v>#DIV/0!</v>
      </c>
      <c r="AF53" s="71" t="e">
        <f t="shared" si="20"/>
        <v>#DIV/0!</v>
      </c>
      <c r="AG53" s="71" t="e">
        <f t="shared" si="20"/>
        <v>#DIV/0!</v>
      </c>
      <c r="AH53" s="71" t="e">
        <f t="shared" si="20"/>
        <v>#DIV/0!</v>
      </c>
      <c r="AI53" s="140" t="e">
        <f t="shared" si="28"/>
        <v>#DIV/0!</v>
      </c>
      <c r="AJ53" s="140" t="e">
        <f t="shared" si="29"/>
        <v>#DIV/0!</v>
      </c>
      <c r="AK53" s="140" t="e">
        <f t="shared" si="30"/>
        <v>#DIV/0!</v>
      </c>
      <c r="AL53" s="145" t="e">
        <f t="shared" si="31"/>
        <v>#DIV/0!</v>
      </c>
    </row>
    <row r="54" spans="3:39">
      <c r="Q54" s="193"/>
      <c r="R54" s="196"/>
      <c r="S54" s="160" t="e">
        <f>'VS Pump Data'!J48</f>
        <v>#DIV/0!</v>
      </c>
      <c r="T54" s="71" t="e">
        <f t="shared" si="16"/>
        <v>#DIV/0!</v>
      </c>
      <c r="U54" s="71" t="e">
        <f t="shared" si="32"/>
        <v>#DIV/0!</v>
      </c>
      <c r="V54" s="71" t="e">
        <f t="shared" si="32"/>
        <v>#DIV/0!</v>
      </c>
      <c r="W54" s="71" t="e">
        <f t="shared" si="32"/>
        <v>#DIV/0!</v>
      </c>
      <c r="X54" s="71" t="e">
        <f t="shared" si="32"/>
        <v>#DIV/0!</v>
      </c>
      <c r="Y54" s="140" t="e">
        <f t="shared" si="25"/>
        <v>#DIV/0!</v>
      </c>
      <c r="Z54" s="140" t="e">
        <f t="shared" si="26"/>
        <v>#DIV/0!</v>
      </c>
      <c r="AA54" s="140" t="e">
        <f t="shared" si="27"/>
        <v>#DIV/0!</v>
      </c>
      <c r="AB54" s="140"/>
      <c r="AC54" s="71" t="e">
        <f t="shared" si="20"/>
        <v>#DIV/0!</v>
      </c>
      <c r="AD54" s="71" t="e">
        <f t="shared" si="20"/>
        <v>#DIV/0!</v>
      </c>
      <c r="AE54" s="71" t="e">
        <f t="shared" si="20"/>
        <v>#DIV/0!</v>
      </c>
      <c r="AF54" s="71" t="e">
        <f t="shared" si="20"/>
        <v>#DIV/0!</v>
      </c>
      <c r="AG54" s="71" t="e">
        <f t="shared" si="20"/>
        <v>#DIV/0!</v>
      </c>
      <c r="AH54" s="71" t="e">
        <f t="shared" si="20"/>
        <v>#DIV/0!</v>
      </c>
      <c r="AI54" s="140" t="e">
        <f t="shared" si="28"/>
        <v>#DIV/0!</v>
      </c>
      <c r="AJ54" s="140" t="e">
        <f t="shared" si="29"/>
        <v>#DIV/0!</v>
      </c>
      <c r="AK54" s="140" t="e">
        <f t="shared" si="30"/>
        <v>#DIV/0!</v>
      </c>
      <c r="AL54" s="145" t="e">
        <f t="shared" si="31"/>
        <v>#DIV/0!</v>
      </c>
    </row>
    <row r="55" spans="3:39" ht="15.75" thickBot="1">
      <c r="Q55" s="194"/>
      <c r="R55" s="197"/>
      <c r="S55" s="10" t="e">
        <f>'VS Pump Data'!J49</f>
        <v>#DIV/0!</v>
      </c>
      <c r="T55" s="7" t="e">
        <f t="shared" si="16"/>
        <v>#DIV/0!</v>
      </c>
      <c r="U55" s="7" t="e">
        <f t="shared" si="32"/>
        <v>#DIV/0!</v>
      </c>
      <c r="V55" s="7" t="e">
        <f t="shared" si="32"/>
        <v>#DIV/0!</v>
      </c>
      <c r="W55" s="7" t="e">
        <f t="shared" si="32"/>
        <v>#DIV/0!</v>
      </c>
      <c r="X55" s="7" t="e">
        <f t="shared" si="32"/>
        <v>#DIV/0!</v>
      </c>
      <c r="Y55" s="141" t="e">
        <f t="shared" si="25"/>
        <v>#DIV/0!</v>
      </c>
      <c r="Z55" s="141" t="e">
        <f t="shared" si="26"/>
        <v>#DIV/0!</v>
      </c>
      <c r="AA55" s="141" t="e">
        <f t="shared" si="27"/>
        <v>#DIV/0!</v>
      </c>
      <c r="AB55" s="141"/>
      <c r="AC55" s="7" t="e">
        <f t="shared" si="20"/>
        <v>#DIV/0!</v>
      </c>
      <c r="AD55" s="7" t="e">
        <f t="shared" si="20"/>
        <v>#DIV/0!</v>
      </c>
      <c r="AE55" s="7" t="e">
        <f t="shared" si="20"/>
        <v>#DIV/0!</v>
      </c>
      <c r="AF55" s="7" t="e">
        <f t="shared" si="20"/>
        <v>#DIV/0!</v>
      </c>
      <c r="AG55" s="7" t="e">
        <f t="shared" si="20"/>
        <v>#DIV/0!</v>
      </c>
      <c r="AH55" s="7" t="e">
        <f t="shared" si="20"/>
        <v>#DIV/0!</v>
      </c>
      <c r="AI55" s="141" t="e">
        <f t="shared" si="28"/>
        <v>#DIV/0!</v>
      </c>
      <c r="AJ55" s="141" t="e">
        <f t="shared" si="29"/>
        <v>#DIV/0!</v>
      </c>
      <c r="AK55" s="141" t="e">
        <f t="shared" si="30"/>
        <v>#DIV/0!</v>
      </c>
      <c r="AL55" s="142" t="e">
        <f t="shared" si="31"/>
        <v>#DIV/0!</v>
      </c>
    </row>
    <row r="56" spans="3:39">
      <c r="Q56" s="192">
        <f>'VS Pump Data'!L42</f>
        <v>0.8</v>
      </c>
      <c r="R56" s="195" t="str">
        <f>CONCATENATE('VS Pump Data'!L43,$R$34,R$35)</f>
        <v>0 RPM</v>
      </c>
      <c r="S56" s="161" t="e">
        <f>'VS Pump Data'!L45</f>
        <v>#DIV/0!</v>
      </c>
      <c r="T56" s="138" t="e">
        <f t="shared" si="16"/>
        <v>#DIV/0!</v>
      </c>
      <c r="U56" s="138" t="e">
        <f t="shared" si="32"/>
        <v>#DIV/0!</v>
      </c>
      <c r="V56" s="138" t="e">
        <f t="shared" si="32"/>
        <v>#DIV/0!</v>
      </c>
      <c r="W56" s="138" t="e">
        <f t="shared" si="32"/>
        <v>#DIV/0!</v>
      </c>
      <c r="X56" s="138" t="e">
        <f t="shared" si="32"/>
        <v>#DIV/0!</v>
      </c>
      <c r="Y56" s="143" t="e">
        <f t="shared" si="25"/>
        <v>#DIV/0!</v>
      </c>
      <c r="Z56" s="143" t="e">
        <f t="shared" si="26"/>
        <v>#DIV/0!</v>
      </c>
      <c r="AA56" s="143" t="e">
        <f t="shared" si="27"/>
        <v>#DIV/0!</v>
      </c>
      <c r="AB56" s="143"/>
      <c r="AC56" s="138" t="e">
        <f t="shared" si="20"/>
        <v>#DIV/0!</v>
      </c>
      <c r="AD56" s="138" t="e">
        <f t="shared" si="20"/>
        <v>#DIV/0!</v>
      </c>
      <c r="AE56" s="138" t="e">
        <f t="shared" si="20"/>
        <v>#DIV/0!</v>
      </c>
      <c r="AF56" s="138" t="e">
        <f t="shared" si="20"/>
        <v>#DIV/0!</v>
      </c>
      <c r="AG56" s="138" t="e">
        <f t="shared" si="20"/>
        <v>#DIV/0!</v>
      </c>
      <c r="AH56" s="138" t="e">
        <f t="shared" si="20"/>
        <v>#DIV/0!</v>
      </c>
      <c r="AI56" s="143" t="e">
        <f t="shared" si="28"/>
        <v>#DIV/0!</v>
      </c>
      <c r="AJ56" s="143" t="e">
        <f t="shared" si="29"/>
        <v>#DIV/0!</v>
      </c>
      <c r="AK56" s="143" t="e">
        <f t="shared" si="30"/>
        <v>#DIV/0!</v>
      </c>
      <c r="AL56" s="144" t="e">
        <f t="shared" si="31"/>
        <v>#DIV/0!</v>
      </c>
      <c r="AM56" s="165">
        <f>'VS Pump Data'!L17</f>
        <v>0.8</v>
      </c>
    </row>
    <row r="57" spans="3:39">
      <c r="Q57" s="193"/>
      <c r="R57" s="196"/>
      <c r="S57" s="160" t="e">
        <f>'VS Pump Data'!L46</f>
        <v>#DIV/0!</v>
      </c>
      <c r="T57" s="71" t="e">
        <f t="shared" si="16"/>
        <v>#DIV/0!</v>
      </c>
      <c r="U57" s="71" t="e">
        <f t="shared" si="32"/>
        <v>#DIV/0!</v>
      </c>
      <c r="V57" s="71" t="e">
        <f t="shared" si="32"/>
        <v>#DIV/0!</v>
      </c>
      <c r="W57" s="71" t="e">
        <f t="shared" si="32"/>
        <v>#DIV/0!</v>
      </c>
      <c r="X57" s="71" t="e">
        <f t="shared" si="32"/>
        <v>#DIV/0!</v>
      </c>
      <c r="Y57" s="140" t="e">
        <f t="shared" si="25"/>
        <v>#DIV/0!</v>
      </c>
      <c r="Z57" s="140" t="e">
        <f t="shared" si="26"/>
        <v>#DIV/0!</v>
      </c>
      <c r="AA57" s="140" t="e">
        <f t="shared" si="27"/>
        <v>#DIV/0!</v>
      </c>
      <c r="AB57" s="140"/>
      <c r="AC57" s="71" t="e">
        <f t="shared" si="20"/>
        <v>#DIV/0!</v>
      </c>
      <c r="AD57" s="71" t="e">
        <f t="shared" si="20"/>
        <v>#DIV/0!</v>
      </c>
      <c r="AE57" s="71" t="e">
        <f t="shared" si="20"/>
        <v>#DIV/0!</v>
      </c>
      <c r="AF57" s="71" t="e">
        <f t="shared" si="20"/>
        <v>#DIV/0!</v>
      </c>
      <c r="AG57" s="71" t="e">
        <f t="shared" si="20"/>
        <v>#DIV/0!</v>
      </c>
      <c r="AH57" s="71" t="e">
        <f t="shared" si="20"/>
        <v>#DIV/0!</v>
      </c>
      <c r="AI57" s="140" t="e">
        <f t="shared" si="28"/>
        <v>#DIV/0!</v>
      </c>
      <c r="AJ57" s="140" t="e">
        <f t="shared" si="29"/>
        <v>#DIV/0!</v>
      </c>
      <c r="AK57" s="140" t="e">
        <f t="shared" si="30"/>
        <v>#DIV/0!</v>
      </c>
      <c r="AL57" s="145" t="e">
        <f t="shared" si="31"/>
        <v>#DIV/0!</v>
      </c>
    </row>
    <row r="58" spans="3:39">
      <c r="Q58" s="193"/>
      <c r="R58" s="196"/>
      <c r="S58" s="160" t="e">
        <f>'VS Pump Data'!L47</f>
        <v>#DIV/0!</v>
      </c>
      <c r="T58" s="71" t="e">
        <f t="shared" si="16"/>
        <v>#DIV/0!</v>
      </c>
      <c r="U58" s="71" t="e">
        <f t="shared" si="32"/>
        <v>#DIV/0!</v>
      </c>
      <c r="V58" s="71" t="e">
        <f t="shared" si="32"/>
        <v>#DIV/0!</v>
      </c>
      <c r="W58" s="71" t="e">
        <f t="shared" si="32"/>
        <v>#DIV/0!</v>
      </c>
      <c r="X58" s="71" t="e">
        <f t="shared" si="32"/>
        <v>#DIV/0!</v>
      </c>
      <c r="Y58" s="140" t="e">
        <f t="shared" si="25"/>
        <v>#DIV/0!</v>
      </c>
      <c r="Z58" s="140" t="e">
        <f t="shared" si="26"/>
        <v>#DIV/0!</v>
      </c>
      <c r="AA58" s="140" t="e">
        <f t="shared" si="27"/>
        <v>#DIV/0!</v>
      </c>
      <c r="AB58" s="140"/>
      <c r="AC58" s="71" t="e">
        <f t="shared" si="20"/>
        <v>#DIV/0!</v>
      </c>
      <c r="AD58" s="71" t="e">
        <f t="shared" si="20"/>
        <v>#DIV/0!</v>
      </c>
      <c r="AE58" s="71" t="e">
        <f t="shared" si="20"/>
        <v>#DIV/0!</v>
      </c>
      <c r="AF58" s="71" t="e">
        <f t="shared" si="20"/>
        <v>#DIV/0!</v>
      </c>
      <c r="AG58" s="71" t="e">
        <f t="shared" si="20"/>
        <v>#DIV/0!</v>
      </c>
      <c r="AH58" s="71" t="e">
        <f t="shared" si="20"/>
        <v>#DIV/0!</v>
      </c>
      <c r="AI58" s="140" t="e">
        <f t="shared" si="28"/>
        <v>#DIV/0!</v>
      </c>
      <c r="AJ58" s="140" t="e">
        <f t="shared" si="29"/>
        <v>#DIV/0!</v>
      </c>
      <c r="AK58" s="140" t="e">
        <f t="shared" si="30"/>
        <v>#DIV/0!</v>
      </c>
      <c r="AL58" s="145" t="e">
        <f t="shared" si="31"/>
        <v>#DIV/0!</v>
      </c>
    </row>
    <row r="59" spans="3:39">
      <c r="Q59" s="193"/>
      <c r="R59" s="196"/>
      <c r="S59" s="160" t="e">
        <f>'VS Pump Data'!L48</f>
        <v>#DIV/0!</v>
      </c>
      <c r="T59" s="71" t="e">
        <f t="shared" si="16"/>
        <v>#DIV/0!</v>
      </c>
      <c r="U59" s="71" t="e">
        <f t="shared" si="32"/>
        <v>#DIV/0!</v>
      </c>
      <c r="V59" s="71" t="e">
        <f t="shared" si="32"/>
        <v>#DIV/0!</v>
      </c>
      <c r="W59" s="71" t="e">
        <f t="shared" si="32"/>
        <v>#DIV/0!</v>
      </c>
      <c r="X59" s="71" t="e">
        <f t="shared" si="32"/>
        <v>#DIV/0!</v>
      </c>
      <c r="Y59" s="140" t="e">
        <f t="shared" si="25"/>
        <v>#DIV/0!</v>
      </c>
      <c r="Z59" s="140" t="e">
        <f t="shared" si="26"/>
        <v>#DIV/0!</v>
      </c>
      <c r="AA59" s="140" t="e">
        <f t="shared" si="27"/>
        <v>#DIV/0!</v>
      </c>
      <c r="AB59" s="140"/>
      <c r="AC59" s="71" t="e">
        <f t="shared" si="20"/>
        <v>#DIV/0!</v>
      </c>
      <c r="AD59" s="71" t="e">
        <f t="shared" si="20"/>
        <v>#DIV/0!</v>
      </c>
      <c r="AE59" s="71" t="e">
        <f t="shared" si="20"/>
        <v>#DIV/0!</v>
      </c>
      <c r="AF59" s="71" t="e">
        <f t="shared" si="20"/>
        <v>#DIV/0!</v>
      </c>
      <c r="AG59" s="71" t="e">
        <f t="shared" si="20"/>
        <v>#DIV/0!</v>
      </c>
      <c r="AH59" s="71" t="e">
        <f t="shared" si="20"/>
        <v>#DIV/0!</v>
      </c>
      <c r="AI59" s="140" t="e">
        <f t="shared" si="28"/>
        <v>#DIV/0!</v>
      </c>
      <c r="AJ59" s="140" t="e">
        <f t="shared" si="29"/>
        <v>#DIV/0!</v>
      </c>
      <c r="AK59" s="140" t="e">
        <f t="shared" si="30"/>
        <v>#DIV/0!</v>
      </c>
      <c r="AL59" s="145" t="e">
        <f t="shared" si="31"/>
        <v>#DIV/0!</v>
      </c>
    </row>
    <row r="60" spans="3:39" ht="15.75" thickBot="1">
      <c r="Q60" s="194"/>
      <c r="R60" s="197"/>
      <c r="S60" s="10" t="e">
        <f>'VS Pump Data'!L49</f>
        <v>#DIV/0!</v>
      </c>
      <c r="T60" s="7" t="e">
        <f t="shared" si="16"/>
        <v>#DIV/0!</v>
      </c>
      <c r="U60" s="7" t="e">
        <f t="shared" si="32"/>
        <v>#DIV/0!</v>
      </c>
      <c r="V60" s="7" t="e">
        <f t="shared" si="32"/>
        <v>#DIV/0!</v>
      </c>
      <c r="W60" s="7" t="e">
        <f t="shared" si="32"/>
        <v>#DIV/0!</v>
      </c>
      <c r="X60" s="7" t="e">
        <f t="shared" si="32"/>
        <v>#DIV/0!</v>
      </c>
      <c r="Y60" s="141" t="e">
        <f t="shared" si="25"/>
        <v>#DIV/0!</v>
      </c>
      <c r="Z60" s="141" t="e">
        <f t="shared" si="26"/>
        <v>#DIV/0!</v>
      </c>
      <c r="AA60" s="141" t="e">
        <f t="shared" si="27"/>
        <v>#DIV/0!</v>
      </c>
      <c r="AB60" s="141"/>
      <c r="AC60" s="7" t="e">
        <f t="shared" si="20"/>
        <v>#DIV/0!</v>
      </c>
      <c r="AD60" s="7" t="e">
        <f t="shared" si="20"/>
        <v>#DIV/0!</v>
      </c>
      <c r="AE60" s="7" t="e">
        <f t="shared" si="20"/>
        <v>#DIV/0!</v>
      </c>
      <c r="AF60" s="7" t="e">
        <f t="shared" si="20"/>
        <v>#DIV/0!</v>
      </c>
      <c r="AG60" s="7" t="e">
        <f t="shared" si="20"/>
        <v>#DIV/0!</v>
      </c>
      <c r="AH60" s="7" t="e">
        <f t="shared" si="20"/>
        <v>#DIV/0!</v>
      </c>
      <c r="AI60" s="141" t="e">
        <f t="shared" si="28"/>
        <v>#DIV/0!</v>
      </c>
      <c r="AJ60" s="141" t="e">
        <f t="shared" si="29"/>
        <v>#DIV/0!</v>
      </c>
      <c r="AK60" s="141" t="e">
        <f t="shared" si="30"/>
        <v>#DIV/0!</v>
      </c>
      <c r="AL60" s="142" t="e">
        <f t="shared" si="31"/>
        <v>#DIV/0!</v>
      </c>
    </row>
    <row r="61" spans="3:39">
      <c r="Q61" s="192">
        <f>'VS Pump Data'!N42</f>
        <v>0.75</v>
      </c>
      <c r="R61" s="195" t="str">
        <f>CONCATENATE('VS Pump Data'!N43,$R$34,R$35)</f>
        <v>0 RPM</v>
      </c>
      <c r="S61" s="161" t="e">
        <f>'VS Pump Data'!N45</f>
        <v>#DIV/0!</v>
      </c>
      <c r="T61" s="138" t="e">
        <f t="shared" si="16"/>
        <v>#DIV/0!</v>
      </c>
      <c r="U61" s="138" t="e">
        <f t="shared" si="32"/>
        <v>#DIV/0!</v>
      </c>
      <c r="V61" s="138" t="e">
        <f t="shared" si="32"/>
        <v>#DIV/0!</v>
      </c>
      <c r="W61" s="138" t="e">
        <f t="shared" si="32"/>
        <v>#DIV/0!</v>
      </c>
      <c r="X61" s="138" t="e">
        <f t="shared" si="32"/>
        <v>#DIV/0!</v>
      </c>
      <c r="Y61" s="143" t="e">
        <f t="shared" si="25"/>
        <v>#DIV/0!</v>
      </c>
      <c r="Z61" s="143" t="e">
        <f t="shared" si="26"/>
        <v>#DIV/0!</v>
      </c>
      <c r="AA61" s="143" t="e">
        <f t="shared" si="27"/>
        <v>#DIV/0!</v>
      </c>
      <c r="AB61" s="143"/>
      <c r="AC61" s="138" t="e">
        <f t="shared" si="20"/>
        <v>#DIV/0!</v>
      </c>
      <c r="AD61" s="138" t="e">
        <f t="shared" si="20"/>
        <v>#DIV/0!</v>
      </c>
      <c r="AE61" s="138" t="e">
        <f t="shared" si="20"/>
        <v>#DIV/0!</v>
      </c>
      <c r="AF61" s="138" t="e">
        <f t="shared" si="20"/>
        <v>#DIV/0!</v>
      </c>
      <c r="AG61" s="138" t="e">
        <f t="shared" si="20"/>
        <v>#DIV/0!</v>
      </c>
      <c r="AH61" s="138" t="e">
        <f t="shared" si="20"/>
        <v>#DIV/0!</v>
      </c>
      <c r="AI61" s="143" t="e">
        <f t="shared" si="28"/>
        <v>#DIV/0!</v>
      </c>
      <c r="AJ61" s="143" t="e">
        <f t="shared" si="29"/>
        <v>#DIV/0!</v>
      </c>
      <c r="AK61" s="143" t="e">
        <f t="shared" si="30"/>
        <v>#DIV/0!</v>
      </c>
      <c r="AL61" s="144" t="e">
        <f t="shared" si="31"/>
        <v>#DIV/0!</v>
      </c>
      <c r="AM61" s="165">
        <f>'VS Pump Data'!N17</f>
        <v>0.75</v>
      </c>
    </row>
    <row r="62" spans="3:39">
      <c r="D62" t="s">
        <v>77</v>
      </c>
      <c r="Q62" s="193"/>
      <c r="R62" s="196"/>
      <c r="S62" s="160" t="e">
        <f>'VS Pump Data'!N46</f>
        <v>#DIV/0!</v>
      </c>
      <c r="T62" s="71" t="e">
        <f t="shared" si="16"/>
        <v>#DIV/0!</v>
      </c>
      <c r="U62" s="71" t="e">
        <f t="shared" si="32"/>
        <v>#DIV/0!</v>
      </c>
      <c r="V62" s="71" t="e">
        <f t="shared" si="32"/>
        <v>#DIV/0!</v>
      </c>
      <c r="W62" s="71" t="e">
        <f t="shared" si="32"/>
        <v>#DIV/0!</v>
      </c>
      <c r="X62" s="71" t="e">
        <f t="shared" si="32"/>
        <v>#DIV/0!</v>
      </c>
      <c r="Y62" s="140" t="e">
        <f t="shared" si="25"/>
        <v>#DIV/0!</v>
      </c>
      <c r="Z62" s="140" t="e">
        <f t="shared" si="26"/>
        <v>#DIV/0!</v>
      </c>
      <c r="AA62" s="140" t="e">
        <f t="shared" si="27"/>
        <v>#DIV/0!</v>
      </c>
      <c r="AB62" s="140"/>
      <c r="AC62" s="71" t="e">
        <f t="shared" si="20"/>
        <v>#DIV/0!</v>
      </c>
      <c r="AD62" s="71" t="e">
        <f t="shared" si="20"/>
        <v>#DIV/0!</v>
      </c>
      <c r="AE62" s="71" t="e">
        <f t="shared" si="20"/>
        <v>#DIV/0!</v>
      </c>
      <c r="AF62" s="71" t="e">
        <f t="shared" si="20"/>
        <v>#DIV/0!</v>
      </c>
      <c r="AG62" s="71" t="e">
        <f t="shared" si="20"/>
        <v>#DIV/0!</v>
      </c>
      <c r="AH62" s="71" t="e">
        <f t="shared" si="20"/>
        <v>#DIV/0!</v>
      </c>
      <c r="AI62" s="140" t="e">
        <f t="shared" si="28"/>
        <v>#DIV/0!</v>
      </c>
      <c r="AJ62" s="140" t="e">
        <f t="shared" si="29"/>
        <v>#DIV/0!</v>
      </c>
      <c r="AK62" s="140" t="e">
        <f t="shared" si="30"/>
        <v>#DIV/0!</v>
      </c>
      <c r="AL62" s="145" t="e">
        <f t="shared" si="31"/>
        <v>#DIV/0!</v>
      </c>
    </row>
    <row r="63" spans="3:39">
      <c r="D63" s="52">
        <f>J7</f>
        <v>0</v>
      </c>
      <c r="Q63" s="193"/>
      <c r="R63" s="196"/>
      <c r="S63" s="160" t="e">
        <f>'VS Pump Data'!N47</f>
        <v>#DIV/0!</v>
      </c>
      <c r="T63" s="71" t="e">
        <f t="shared" si="16"/>
        <v>#DIV/0!</v>
      </c>
      <c r="U63" s="71" t="e">
        <f t="shared" si="32"/>
        <v>#DIV/0!</v>
      </c>
      <c r="V63" s="71" t="e">
        <f t="shared" si="32"/>
        <v>#DIV/0!</v>
      </c>
      <c r="W63" s="71" t="e">
        <f t="shared" si="32"/>
        <v>#DIV/0!</v>
      </c>
      <c r="X63" s="71" t="e">
        <f t="shared" si="32"/>
        <v>#DIV/0!</v>
      </c>
      <c r="Y63" s="140" t="e">
        <f t="shared" si="25"/>
        <v>#DIV/0!</v>
      </c>
      <c r="Z63" s="140" t="e">
        <f t="shared" si="26"/>
        <v>#DIV/0!</v>
      </c>
      <c r="AA63" s="140" t="e">
        <f t="shared" si="27"/>
        <v>#DIV/0!</v>
      </c>
      <c r="AB63" s="140"/>
      <c r="AC63" s="71" t="e">
        <f t="shared" si="20"/>
        <v>#DIV/0!</v>
      </c>
      <c r="AD63" s="71" t="e">
        <f t="shared" si="20"/>
        <v>#DIV/0!</v>
      </c>
      <c r="AE63" s="71" t="e">
        <f t="shared" si="20"/>
        <v>#DIV/0!</v>
      </c>
      <c r="AF63" s="71" t="e">
        <f t="shared" si="20"/>
        <v>#DIV/0!</v>
      </c>
      <c r="AG63" s="71" t="e">
        <f t="shared" si="20"/>
        <v>#DIV/0!</v>
      </c>
      <c r="AH63" s="71" t="e">
        <f t="shared" si="20"/>
        <v>#DIV/0!</v>
      </c>
      <c r="AI63" s="140" t="e">
        <f t="shared" si="28"/>
        <v>#DIV/0!</v>
      </c>
      <c r="AJ63" s="140" t="e">
        <f t="shared" si="29"/>
        <v>#DIV/0!</v>
      </c>
      <c r="AK63" s="140" t="e">
        <f t="shared" si="30"/>
        <v>#DIV/0!</v>
      </c>
      <c r="AL63" s="145" t="e">
        <f t="shared" si="31"/>
        <v>#DIV/0!</v>
      </c>
    </row>
    <row r="64" spans="3:39">
      <c r="D64" s="52">
        <f>L7</f>
        <v>0</v>
      </c>
      <c r="Q64" s="193"/>
      <c r="R64" s="196"/>
      <c r="S64" s="160" t="e">
        <f>'VS Pump Data'!N48</f>
        <v>#DIV/0!</v>
      </c>
      <c r="T64" s="71" t="e">
        <f t="shared" si="16"/>
        <v>#DIV/0!</v>
      </c>
      <c r="U64" s="71" t="e">
        <f t="shared" si="32"/>
        <v>#DIV/0!</v>
      </c>
      <c r="V64" s="71" t="e">
        <f t="shared" si="32"/>
        <v>#DIV/0!</v>
      </c>
      <c r="W64" s="71" t="e">
        <f t="shared" si="32"/>
        <v>#DIV/0!</v>
      </c>
      <c r="X64" s="71" t="e">
        <f t="shared" si="32"/>
        <v>#DIV/0!</v>
      </c>
      <c r="Y64" s="140" t="e">
        <f t="shared" si="25"/>
        <v>#DIV/0!</v>
      </c>
      <c r="Z64" s="140" t="e">
        <f t="shared" si="26"/>
        <v>#DIV/0!</v>
      </c>
      <c r="AA64" s="140" t="e">
        <f t="shared" si="27"/>
        <v>#DIV/0!</v>
      </c>
      <c r="AB64" s="140"/>
      <c r="AC64" s="71" t="e">
        <f t="shared" si="20"/>
        <v>#DIV/0!</v>
      </c>
      <c r="AD64" s="71" t="e">
        <f t="shared" si="20"/>
        <v>#DIV/0!</v>
      </c>
      <c r="AE64" s="71" t="e">
        <f t="shared" si="20"/>
        <v>#DIV/0!</v>
      </c>
      <c r="AF64" s="71" t="e">
        <f t="shared" si="20"/>
        <v>#DIV/0!</v>
      </c>
      <c r="AG64" s="71" t="e">
        <f t="shared" si="20"/>
        <v>#DIV/0!</v>
      </c>
      <c r="AH64" s="71" t="e">
        <f t="shared" si="20"/>
        <v>#DIV/0!</v>
      </c>
      <c r="AI64" s="140" t="e">
        <f t="shared" si="28"/>
        <v>#DIV/0!</v>
      </c>
      <c r="AJ64" s="140" t="e">
        <f t="shared" si="29"/>
        <v>#DIV/0!</v>
      </c>
      <c r="AK64" s="140" t="e">
        <f t="shared" si="30"/>
        <v>#DIV/0!</v>
      </c>
      <c r="AL64" s="145" t="e">
        <f t="shared" si="31"/>
        <v>#DIV/0!</v>
      </c>
    </row>
    <row r="65" spans="4:39" ht="15.75" thickBot="1">
      <c r="D65" s="52">
        <f>N7</f>
        <v>0</v>
      </c>
      <c r="Q65" s="194"/>
      <c r="R65" s="197"/>
      <c r="S65" s="10" t="e">
        <f>'VS Pump Data'!N49</f>
        <v>#DIV/0!</v>
      </c>
      <c r="T65" s="7" t="e">
        <f t="shared" si="16"/>
        <v>#DIV/0!</v>
      </c>
      <c r="U65" s="7" t="e">
        <f t="shared" si="32"/>
        <v>#DIV/0!</v>
      </c>
      <c r="V65" s="7" t="e">
        <f t="shared" si="32"/>
        <v>#DIV/0!</v>
      </c>
      <c r="W65" s="7" t="e">
        <f t="shared" si="32"/>
        <v>#DIV/0!</v>
      </c>
      <c r="X65" s="7" t="e">
        <f t="shared" si="32"/>
        <v>#DIV/0!</v>
      </c>
      <c r="Y65" s="141" t="e">
        <f t="shared" si="25"/>
        <v>#DIV/0!</v>
      </c>
      <c r="Z65" s="141" t="e">
        <f t="shared" si="26"/>
        <v>#DIV/0!</v>
      </c>
      <c r="AA65" s="141" t="e">
        <f t="shared" si="27"/>
        <v>#DIV/0!</v>
      </c>
      <c r="AB65" s="141"/>
      <c r="AC65" s="7" t="e">
        <f t="shared" si="20"/>
        <v>#DIV/0!</v>
      </c>
      <c r="AD65" s="7" t="e">
        <f t="shared" si="20"/>
        <v>#DIV/0!</v>
      </c>
      <c r="AE65" s="7" t="e">
        <f t="shared" si="20"/>
        <v>#DIV/0!</v>
      </c>
      <c r="AF65" s="7" t="e">
        <f t="shared" si="20"/>
        <v>#DIV/0!</v>
      </c>
      <c r="AG65" s="7" t="e">
        <f t="shared" si="20"/>
        <v>#DIV/0!</v>
      </c>
      <c r="AH65" s="7" t="e">
        <f t="shared" si="20"/>
        <v>#DIV/0!</v>
      </c>
      <c r="AI65" s="141" t="e">
        <f t="shared" si="28"/>
        <v>#DIV/0!</v>
      </c>
      <c r="AJ65" s="141" t="e">
        <f t="shared" si="29"/>
        <v>#DIV/0!</v>
      </c>
      <c r="AK65" s="141" t="e">
        <f t="shared" si="30"/>
        <v>#DIV/0!</v>
      </c>
      <c r="AL65" s="142" t="e">
        <f t="shared" si="31"/>
        <v>#DIV/0!</v>
      </c>
    </row>
    <row r="66" spans="4:39">
      <c r="D66" s="52">
        <f>P7</f>
        <v>0</v>
      </c>
      <c r="Q66" s="192">
        <f>'VS Pump Data'!P42</f>
        <v>0.7</v>
      </c>
      <c r="R66" s="195" t="str">
        <f>CONCATENATE('VS Pump Data'!P43,$R$34,R$35)</f>
        <v>0 RPM</v>
      </c>
      <c r="S66" s="161" t="e">
        <f>'VS Pump Data'!P45</f>
        <v>#DIV/0!</v>
      </c>
      <c r="T66" s="138" t="e">
        <f t="shared" si="16"/>
        <v>#DIV/0!</v>
      </c>
      <c r="U66" s="138" t="e">
        <f t="shared" si="32"/>
        <v>#DIV/0!</v>
      </c>
      <c r="V66" s="138" t="e">
        <f t="shared" si="32"/>
        <v>#DIV/0!</v>
      </c>
      <c r="W66" s="138" t="e">
        <f t="shared" si="32"/>
        <v>#DIV/0!</v>
      </c>
      <c r="X66" s="138" t="e">
        <f t="shared" si="32"/>
        <v>#DIV/0!</v>
      </c>
      <c r="Y66" s="143" t="e">
        <f t="shared" si="25"/>
        <v>#DIV/0!</v>
      </c>
      <c r="Z66" s="143" t="e">
        <f t="shared" si="26"/>
        <v>#DIV/0!</v>
      </c>
      <c r="AA66" s="143" t="e">
        <f t="shared" si="27"/>
        <v>#DIV/0!</v>
      </c>
      <c r="AB66" s="143"/>
      <c r="AC66" s="138" t="e">
        <f t="shared" si="20"/>
        <v>#DIV/0!</v>
      </c>
      <c r="AD66" s="138" t="e">
        <f t="shared" si="20"/>
        <v>#DIV/0!</v>
      </c>
      <c r="AE66" s="138" t="e">
        <f t="shared" si="20"/>
        <v>#DIV/0!</v>
      </c>
      <c r="AF66" s="138" t="e">
        <f t="shared" si="20"/>
        <v>#DIV/0!</v>
      </c>
      <c r="AG66" s="138" t="e">
        <f t="shared" si="20"/>
        <v>#DIV/0!</v>
      </c>
      <c r="AH66" s="138" t="e">
        <f t="shared" si="20"/>
        <v>#DIV/0!</v>
      </c>
      <c r="AI66" s="143" t="e">
        <f t="shared" si="28"/>
        <v>#DIV/0!</v>
      </c>
      <c r="AJ66" s="143" t="e">
        <f t="shared" si="29"/>
        <v>#DIV/0!</v>
      </c>
      <c r="AK66" s="143" t="e">
        <f t="shared" si="30"/>
        <v>#DIV/0!</v>
      </c>
      <c r="AL66" s="144" t="e">
        <f t="shared" si="31"/>
        <v>#DIV/0!</v>
      </c>
      <c r="AM66" s="165">
        <f>'VS Pump Data'!P17</f>
        <v>0.7</v>
      </c>
    </row>
    <row r="67" spans="4:39">
      <c r="D67" s="52">
        <f>R7</f>
        <v>0</v>
      </c>
      <c r="Q67" s="193"/>
      <c r="R67" s="196"/>
      <c r="S67" s="160" t="e">
        <f>'VS Pump Data'!P46</f>
        <v>#DIV/0!</v>
      </c>
      <c r="T67" s="71" t="e">
        <f t="shared" si="16"/>
        <v>#DIV/0!</v>
      </c>
      <c r="U67" s="71" t="e">
        <f t="shared" si="32"/>
        <v>#DIV/0!</v>
      </c>
      <c r="V67" s="71" t="e">
        <f t="shared" si="32"/>
        <v>#DIV/0!</v>
      </c>
      <c r="W67" s="71" t="e">
        <f t="shared" si="32"/>
        <v>#DIV/0!</v>
      </c>
      <c r="X67" s="71" t="e">
        <f t="shared" si="32"/>
        <v>#DIV/0!</v>
      </c>
      <c r="Y67" s="140" t="e">
        <f t="shared" si="25"/>
        <v>#DIV/0!</v>
      </c>
      <c r="Z67" s="140" t="e">
        <f t="shared" si="26"/>
        <v>#DIV/0!</v>
      </c>
      <c r="AA67" s="140" t="e">
        <f t="shared" si="27"/>
        <v>#DIV/0!</v>
      </c>
      <c r="AB67" s="140"/>
      <c r="AC67" s="71" t="e">
        <f t="shared" si="20"/>
        <v>#DIV/0!</v>
      </c>
      <c r="AD67" s="71" t="e">
        <f t="shared" si="20"/>
        <v>#DIV/0!</v>
      </c>
      <c r="AE67" s="71" t="e">
        <f t="shared" si="20"/>
        <v>#DIV/0!</v>
      </c>
      <c r="AF67" s="71" t="e">
        <f t="shared" si="20"/>
        <v>#DIV/0!</v>
      </c>
      <c r="AG67" s="71" t="e">
        <f t="shared" si="20"/>
        <v>#DIV/0!</v>
      </c>
      <c r="AH67" s="71" t="e">
        <f t="shared" si="20"/>
        <v>#DIV/0!</v>
      </c>
      <c r="AI67" s="140" t="e">
        <f t="shared" si="28"/>
        <v>#DIV/0!</v>
      </c>
      <c r="AJ67" s="140" t="e">
        <f t="shared" si="29"/>
        <v>#DIV/0!</v>
      </c>
      <c r="AK67" s="140" t="e">
        <f t="shared" si="30"/>
        <v>#DIV/0!</v>
      </c>
      <c r="AL67" s="145" t="e">
        <f t="shared" si="31"/>
        <v>#DIV/0!</v>
      </c>
    </row>
    <row r="68" spans="4:39">
      <c r="Q68" s="193"/>
      <c r="R68" s="196"/>
      <c r="S68" s="160" t="e">
        <f>'VS Pump Data'!P47</f>
        <v>#DIV/0!</v>
      </c>
      <c r="T68" s="71" t="e">
        <f t="shared" si="16"/>
        <v>#DIV/0!</v>
      </c>
      <c r="U68" s="71" t="e">
        <f t="shared" ref="U68:X83" si="33">((($S68/449)/(0.25*PI()*((U$32/12)^2)))^2)*U$33/64.4</f>
        <v>#DIV/0!</v>
      </c>
      <c r="V68" s="71" t="e">
        <f t="shared" si="33"/>
        <v>#DIV/0!</v>
      </c>
      <c r="W68" s="71" t="e">
        <f t="shared" si="33"/>
        <v>#DIV/0!</v>
      </c>
      <c r="X68" s="71" t="e">
        <f t="shared" si="33"/>
        <v>#DIV/0!</v>
      </c>
      <c r="Y68" s="140" t="e">
        <f t="shared" si="25"/>
        <v>#DIV/0!</v>
      </c>
      <c r="Z68" s="140" t="e">
        <f t="shared" si="26"/>
        <v>#DIV/0!</v>
      </c>
      <c r="AA68" s="140" t="e">
        <f t="shared" si="27"/>
        <v>#DIV/0!</v>
      </c>
      <c r="AB68" s="140"/>
      <c r="AC68" s="71" t="e">
        <f t="shared" si="20"/>
        <v>#DIV/0!</v>
      </c>
      <c r="AD68" s="71" t="e">
        <f t="shared" si="20"/>
        <v>#DIV/0!</v>
      </c>
      <c r="AE68" s="71" t="e">
        <f t="shared" si="20"/>
        <v>#DIV/0!</v>
      </c>
      <c r="AF68" s="71" t="e">
        <f t="shared" si="20"/>
        <v>#DIV/0!</v>
      </c>
      <c r="AG68" s="71" t="e">
        <f t="shared" si="20"/>
        <v>#DIV/0!</v>
      </c>
      <c r="AH68" s="71" t="e">
        <f t="shared" si="20"/>
        <v>#DIV/0!</v>
      </c>
      <c r="AI68" s="140" t="e">
        <f t="shared" si="28"/>
        <v>#DIV/0!</v>
      </c>
      <c r="AJ68" s="140" t="e">
        <f t="shared" si="29"/>
        <v>#DIV/0!</v>
      </c>
      <c r="AK68" s="140" t="e">
        <f t="shared" si="30"/>
        <v>#DIV/0!</v>
      </c>
      <c r="AL68" s="145" t="e">
        <f t="shared" si="31"/>
        <v>#DIV/0!</v>
      </c>
    </row>
    <row r="69" spans="4:39">
      <c r="Q69" s="193"/>
      <c r="R69" s="196"/>
      <c r="S69" s="160" t="e">
        <f>'VS Pump Data'!P48</f>
        <v>#DIV/0!</v>
      </c>
      <c r="T69" s="71" t="e">
        <f t="shared" si="16"/>
        <v>#DIV/0!</v>
      </c>
      <c r="U69" s="71" t="e">
        <f t="shared" si="33"/>
        <v>#DIV/0!</v>
      </c>
      <c r="V69" s="71" t="e">
        <f t="shared" si="33"/>
        <v>#DIV/0!</v>
      </c>
      <c r="W69" s="71" t="e">
        <f t="shared" si="33"/>
        <v>#DIV/0!</v>
      </c>
      <c r="X69" s="71" t="e">
        <f t="shared" si="33"/>
        <v>#DIV/0!</v>
      </c>
      <c r="Y69" s="140" t="e">
        <f t="shared" si="25"/>
        <v>#DIV/0!</v>
      </c>
      <c r="Z69" s="140" t="e">
        <f t="shared" si="26"/>
        <v>#DIV/0!</v>
      </c>
      <c r="AA69" s="140" t="e">
        <f t="shared" si="27"/>
        <v>#DIV/0!</v>
      </c>
      <c r="AB69" s="140"/>
      <c r="AC69" s="71" t="e">
        <f t="shared" ref="AC69:AH90" si="34">((($S69/449)/(0.25*PI()*((AC$32/12)^2)))^2)*AC$33/64.4</f>
        <v>#DIV/0!</v>
      </c>
      <c r="AD69" s="71" t="e">
        <f t="shared" si="34"/>
        <v>#DIV/0!</v>
      </c>
      <c r="AE69" s="71" t="e">
        <f t="shared" si="34"/>
        <v>#DIV/0!</v>
      </c>
      <c r="AF69" s="71" t="e">
        <f t="shared" si="34"/>
        <v>#DIV/0!</v>
      </c>
      <c r="AG69" s="71" t="e">
        <f t="shared" si="34"/>
        <v>#DIV/0!</v>
      </c>
      <c r="AH69" s="71" t="e">
        <f t="shared" si="34"/>
        <v>#DIV/0!</v>
      </c>
      <c r="AI69" s="140" t="e">
        <f t="shared" si="28"/>
        <v>#DIV/0!</v>
      </c>
      <c r="AJ69" s="140" t="e">
        <f t="shared" si="29"/>
        <v>#DIV/0!</v>
      </c>
      <c r="AK69" s="140" t="e">
        <f t="shared" si="30"/>
        <v>#DIV/0!</v>
      </c>
      <c r="AL69" s="145" t="e">
        <f t="shared" si="31"/>
        <v>#DIV/0!</v>
      </c>
    </row>
    <row r="70" spans="4:39" ht="15.75" thickBot="1">
      <c r="Q70" s="194"/>
      <c r="R70" s="197"/>
      <c r="S70" s="10" t="e">
        <f>'VS Pump Data'!P49</f>
        <v>#DIV/0!</v>
      </c>
      <c r="T70" s="7" t="e">
        <f t="shared" si="16"/>
        <v>#DIV/0!</v>
      </c>
      <c r="U70" s="7" t="e">
        <f t="shared" si="33"/>
        <v>#DIV/0!</v>
      </c>
      <c r="V70" s="7" t="e">
        <f t="shared" si="33"/>
        <v>#DIV/0!</v>
      </c>
      <c r="W70" s="7" t="e">
        <f t="shared" si="33"/>
        <v>#DIV/0!</v>
      </c>
      <c r="X70" s="7" t="e">
        <f t="shared" si="33"/>
        <v>#DIV/0!</v>
      </c>
      <c r="Y70" s="141" t="e">
        <f t="shared" si="25"/>
        <v>#DIV/0!</v>
      </c>
      <c r="Z70" s="141" t="e">
        <f t="shared" si="26"/>
        <v>#DIV/0!</v>
      </c>
      <c r="AA70" s="141" t="e">
        <f t="shared" si="27"/>
        <v>#DIV/0!</v>
      </c>
      <c r="AB70" s="141"/>
      <c r="AC70" s="7" t="e">
        <f t="shared" si="34"/>
        <v>#DIV/0!</v>
      </c>
      <c r="AD70" s="7" t="e">
        <f t="shared" si="34"/>
        <v>#DIV/0!</v>
      </c>
      <c r="AE70" s="7" t="e">
        <f t="shared" si="34"/>
        <v>#DIV/0!</v>
      </c>
      <c r="AF70" s="7" t="e">
        <f t="shared" si="34"/>
        <v>#DIV/0!</v>
      </c>
      <c r="AG70" s="7" t="e">
        <f t="shared" si="34"/>
        <v>#DIV/0!</v>
      </c>
      <c r="AH70" s="7" t="e">
        <f t="shared" si="34"/>
        <v>#DIV/0!</v>
      </c>
      <c r="AI70" s="141" t="e">
        <f t="shared" si="28"/>
        <v>#DIV/0!</v>
      </c>
      <c r="AJ70" s="141" t="e">
        <f t="shared" si="29"/>
        <v>#DIV/0!</v>
      </c>
      <c r="AK70" s="141" t="e">
        <f t="shared" si="30"/>
        <v>#DIV/0!</v>
      </c>
      <c r="AL70" s="142" t="e">
        <f t="shared" si="31"/>
        <v>#DIV/0!</v>
      </c>
    </row>
    <row r="71" spans="4:39">
      <c r="Q71" s="192">
        <f>'VS Pump Data'!R42</f>
        <v>0.65</v>
      </c>
      <c r="R71" s="195" t="str">
        <f>CONCATENATE('VS Pump Data'!R43,$R$34,R$35)</f>
        <v>0 RPM</v>
      </c>
      <c r="S71" s="161" t="e">
        <f>'VS Pump Data'!R45</f>
        <v>#DIV/0!</v>
      </c>
      <c r="T71" s="138" t="e">
        <f t="shared" si="16"/>
        <v>#DIV/0!</v>
      </c>
      <c r="U71" s="138" t="e">
        <f t="shared" si="33"/>
        <v>#DIV/0!</v>
      </c>
      <c r="V71" s="138" t="e">
        <f t="shared" si="33"/>
        <v>#DIV/0!</v>
      </c>
      <c r="W71" s="138" t="e">
        <f t="shared" si="33"/>
        <v>#DIV/0!</v>
      </c>
      <c r="X71" s="138" t="e">
        <f t="shared" si="33"/>
        <v>#DIV/0!</v>
      </c>
      <c r="Y71" s="143" t="e">
        <f t="shared" si="25"/>
        <v>#DIV/0!</v>
      </c>
      <c r="Z71" s="143" t="e">
        <f t="shared" si="26"/>
        <v>#DIV/0!</v>
      </c>
      <c r="AA71" s="143" t="e">
        <f t="shared" si="27"/>
        <v>#DIV/0!</v>
      </c>
      <c r="AB71" s="143"/>
      <c r="AC71" s="138" t="e">
        <f t="shared" si="34"/>
        <v>#DIV/0!</v>
      </c>
      <c r="AD71" s="138" t="e">
        <f t="shared" si="34"/>
        <v>#DIV/0!</v>
      </c>
      <c r="AE71" s="138" t="e">
        <f t="shared" si="34"/>
        <v>#DIV/0!</v>
      </c>
      <c r="AF71" s="138" t="e">
        <f t="shared" si="34"/>
        <v>#DIV/0!</v>
      </c>
      <c r="AG71" s="138" t="e">
        <f t="shared" si="34"/>
        <v>#DIV/0!</v>
      </c>
      <c r="AH71" s="138" t="e">
        <f t="shared" si="34"/>
        <v>#DIV/0!</v>
      </c>
      <c r="AI71" s="143" t="e">
        <f t="shared" si="28"/>
        <v>#DIV/0!</v>
      </c>
      <c r="AJ71" s="143" t="e">
        <f t="shared" si="29"/>
        <v>#DIV/0!</v>
      </c>
      <c r="AK71" s="143" t="e">
        <f t="shared" si="30"/>
        <v>#DIV/0!</v>
      </c>
      <c r="AL71" s="144" t="e">
        <f t="shared" si="31"/>
        <v>#DIV/0!</v>
      </c>
      <c r="AM71" s="165">
        <f>'VS Pump Data'!R17</f>
        <v>0.65</v>
      </c>
    </row>
    <row r="72" spans="4:39">
      <c r="Q72" s="193"/>
      <c r="R72" s="196"/>
      <c r="S72" s="160" t="e">
        <f>'VS Pump Data'!R46</f>
        <v>#DIV/0!</v>
      </c>
      <c r="T72" s="71" t="e">
        <f t="shared" si="16"/>
        <v>#DIV/0!</v>
      </c>
      <c r="U72" s="71" t="e">
        <f t="shared" si="33"/>
        <v>#DIV/0!</v>
      </c>
      <c r="V72" s="71" t="e">
        <f t="shared" si="33"/>
        <v>#DIV/0!</v>
      </c>
      <c r="W72" s="71" t="e">
        <f t="shared" si="33"/>
        <v>#DIV/0!</v>
      </c>
      <c r="X72" s="71" t="e">
        <f t="shared" si="33"/>
        <v>#DIV/0!</v>
      </c>
      <c r="Y72" s="140" t="e">
        <f t="shared" si="25"/>
        <v>#DIV/0!</v>
      </c>
      <c r="Z72" s="140" t="e">
        <f t="shared" si="26"/>
        <v>#DIV/0!</v>
      </c>
      <c r="AA72" s="140" t="e">
        <f t="shared" si="27"/>
        <v>#DIV/0!</v>
      </c>
      <c r="AB72" s="140"/>
      <c r="AC72" s="71" t="e">
        <f t="shared" si="34"/>
        <v>#DIV/0!</v>
      </c>
      <c r="AD72" s="71" t="e">
        <f t="shared" si="34"/>
        <v>#DIV/0!</v>
      </c>
      <c r="AE72" s="71" t="e">
        <f t="shared" si="34"/>
        <v>#DIV/0!</v>
      </c>
      <c r="AF72" s="71" t="e">
        <f t="shared" si="34"/>
        <v>#DIV/0!</v>
      </c>
      <c r="AG72" s="71" t="e">
        <f t="shared" si="34"/>
        <v>#DIV/0!</v>
      </c>
      <c r="AH72" s="71" t="e">
        <f t="shared" si="34"/>
        <v>#DIV/0!</v>
      </c>
      <c r="AI72" s="140" t="e">
        <f t="shared" si="28"/>
        <v>#DIV/0!</v>
      </c>
      <c r="AJ72" s="140" t="e">
        <f t="shared" si="29"/>
        <v>#DIV/0!</v>
      </c>
      <c r="AK72" s="140" t="e">
        <f t="shared" si="30"/>
        <v>#DIV/0!</v>
      </c>
      <c r="AL72" s="145" t="e">
        <f t="shared" si="31"/>
        <v>#DIV/0!</v>
      </c>
    </row>
    <row r="73" spans="4:39">
      <c r="Q73" s="193"/>
      <c r="R73" s="196"/>
      <c r="S73" s="160" t="e">
        <f>'VS Pump Data'!R47</f>
        <v>#DIV/0!</v>
      </c>
      <c r="T73" s="71" t="e">
        <f t="shared" si="16"/>
        <v>#DIV/0!</v>
      </c>
      <c r="U73" s="71" t="e">
        <f t="shared" si="33"/>
        <v>#DIV/0!</v>
      </c>
      <c r="V73" s="71" t="e">
        <f t="shared" si="33"/>
        <v>#DIV/0!</v>
      </c>
      <c r="W73" s="71" t="e">
        <f t="shared" si="33"/>
        <v>#DIV/0!</v>
      </c>
      <c r="X73" s="71" t="e">
        <f t="shared" si="33"/>
        <v>#DIV/0!</v>
      </c>
      <c r="Y73" s="140" t="e">
        <f t="shared" si="25"/>
        <v>#DIV/0!</v>
      </c>
      <c r="Z73" s="140" t="e">
        <f t="shared" si="26"/>
        <v>#DIV/0!</v>
      </c>
      <c r="AA73" s="140" t="e">
        <f t="shared" si="27"/>
        <v>#DIV/0!</v>
      </c>
      <c r="AB73" s="140"/>
      <c r="AC73" s="71" t="e">
        <f t="shared" si="34"/>
        <v>#DIV/0!</v>
      </c>
      <c r="AD73" s="71" t="e">
        <f t="shared" si="34"/>
        <v>#DIV/0!</v>
      </c>
      <c r="AE73" s="71" t="e">
        <f t="shared" si="34"/>
        <v>#DIV/0!</v>
      </c>
      <c r="AF73" s="71" t="e">
        <f t="shared" si="34"/>
        <v>#DIV/0!</v>
      </c>
      <c r="AG73" s="71" t="e">
        <f t="shared" si="34"/>
        <v>#DIV/0!</v>
      </c>
      <c r="AH73" s="71" t="e">
        <f t="shared" si="34"/>
        <v>#DIV/0!</v>
      </c>
      <c r="AI73" s="140" t="e">
        <f t="shared" si="28"/>
        <v>#DIV/0!</v>
      </c>
      <c r="AJ73" s="140" t="e">
        <f t="shared" si="29"/>
        <v>#DIV/0!</v>
      </c>
      <c r="AK73" s="140" t="e">
        <f t="shared" si="30"/>
        <v>#DIV/0!</v>
      </c>
      <c r="AL73" s="145" t="e">
        <f t="shared" si="31"/>
        <v>#DIV/0!</v>
      </c>
    </row>
    <row r="74" spans="4:39">
      <c r="Q74" s="193"/>
      <c r="R74" s="196"/>
      <c r="S74" s="160" t="e">
        <f>'VS Pump Data'!R48</f>
        <v>#DIV/0!</v>
      </c>
      <c r="T74" s="71" t="e">
        <f t="shared" si="16"/>
        <v>#DIV/0!</v>
      </c>
      <c r="U74" s="71" t="e">
        <f t="shared" si="33"/>
        <v>#DIV/0!</v>
      </c>
      <c r="V74" s="71" t="e">
        <f t="shared" si="33"/>
        <v>#DIV/0!</v>
      </c>
      <c r="W74" s="71" t="e">
        <f t="shared" si="33"/>
        <v>#DIV/0!</v>
      </c>
      <c r="X74" s="71" t="e">
        <f t="shared" si="33"/>
        <v>#DIV/0!</v>
      </c>
      <c r="Y74" s="140" t="e">
        <f t="shared" si="25"/>
        <v>#DIV/0!</v>
      </c>
      <c r="Z74" s="140" t="e">
        <f t="shared" si="26"/>
        <v>#DIV/0!</v>
      </c>
      <c r="AA74" s="140" t="e">
        <f t="shared" si="27"/>
        <v>#DIV/0!</v>
      </c>
      <c r="AB74" s="140"/>
      <c r="AC74" s="71" t="e">
        <f t="shared" si="34"/>
        <v>#DIV/0!</v>
      </c>
      <c r="AD74" s="71" t="e">
        <f t="shared" si="34"/>
        <v>#DIV/0!</v>
      </c>
      <c r="AE74" s="71" t="e">
        <f t="shared" si="34"/>
        <v>#DIV/0!</v>
      </c>
      <c r="AF74" s="71" t="e">
        <f t="shared" si="34"/>
        <v>#DIV/0!</v>
      </c>
      <c r="AG74" s="71" t="e">
        <f t="shared" si="34"/>
        <v>#DIV/0!</v>
      </c>
      <c r="AH74" s="71" t="e">
        <f t="shared" si="34"/>
        <v>#DIV/0!</v>
      </c>
      <c r="AI74" s="140" t="e">
        <f t="shared" si="28"/>
        <v>#DIV/0!</v>
      </c>
      <c r="AJ74" s="140" t="e">
        <f t="shared" si="29"/>
        <v>#DIV/0!</v>
      </c>
      <c r="AK74" s="140" t="e">
        <f t="shared" si="30"/>
        <v>#DIV/0!</v>
      </c>
      <c r="AL74" s="145" t="e">
        <f t="shared" si="31"/>
        <v>#DIV/0!</v>
      </c>
    </row>
    <row r="75" spans="4:39" ht="15.75" thickBot="1">
      <c r="Q75" s="194"/>
      <c r="R75" s="197"/>
      <c r="S75" s="10" t="e">
        <f>'VS Pump Data'!R49</f>
        <v>#DIV/0!</v>
      </c>
      <c r="T75" s="7" t="e">
        <f t="shared" si="16"/>
        <v>#DIV/0!</v>
      </c>
      <c r="U75" s="7" t="e">
        <f t="shared" si="33"/>
        <v>#DIV/0!</v>
      </c>
      <c r="V75" s="7" t="e">
        <f t="shared" si="33"/>
        <v>#DIV/0!</v>
      </c>
      <c r="W75" s="7" t="e">
        <f t="shared" si="33"/>
        <v>#DIV/0!</v>
      </c>
      <c r="X75" s="7" t="e">
        <f t="shared" si="33"/>
        <v>#DIV/0!</v>
      </c>
      <c r="Y75" s="141" t="e">
        <f t="shared" si="25"/>
        <v>#DIV/0!</v>
      </c>
      <c r="Z75" s="141" t="e">
        <f t="shared" si="26"/>
        <v>#DIV/0!</v>
      </c>
      <c r="AA75" s="141" t="e">
        <f t="shared" si="27"/>
        <v>#DIV/0!</v>
      </c>
      <c r="AB75" s="141"/>
      <c r="AC75" s="7" t="e">
        <f t="shared" si="34"/>
        <v>#DIV/0!</v>
      </c>
      <c r="AD75" s="7" t="e">
        <f t="shared" si="34"/>
        <v>#DIV/0!</v>
      </c>
      <c r="AE75" s="7" t="e">
        <f t="shared" si="34"/>
        <v>#DIV/0!</v>
      </c>
      <c r="AF75" s="7" t="e">
        <f t="shared" si="34"/>
        <v>#DIV/0!</v>
      </c>
      <c r="AG75" s="7" t="e">
        <f t="shared" si="34"/>
        <v>#DIV/0!</v>
      </c>
      <c r="AH75" s="7" t="e">
        <f t="shared" si="34"/>
        <v>#DIV/0!</v>
      </c>
      <c r="AI75" s="141" t="e">
        <f t="shared" si="28"/>
        <v>#DIV/0!</v>
      </c>
      <c r="AJ75" s="141" t="e">
        <f t="shared" si="29"/>
        <v>#DIV/0!</v>
      </c>
      <c r="AK75" s="141" t="e">
        <f t="shared" si="30"/>
        <v>#DIV/0!</v>
      </c>
      <c r="AL75" s="142" t="e">
        <f t="shared" si="31"/>
        <v>#DIV/0!</v>
      </c>
    </row>
    <row r="76" spans="4:39">
      <c r="Q76" s="192">
        <f>'VS Pump Data'!T42</f>
        <v>0.6</v>
      </c>
      <c r="R76" s="195" t="str">
        <f>CONCATENATE('VS Pump Data'!T43,$R$34,R$35)</f>
        <v>0 RPM</v>
      </c>
      <c r="S76" s="161" t="e">
        <f>'VS Pump Data'!T45</f>
        <v>#DIV/0!</v>
      </c>
      <c r="T76" s="138" t="e">
        <f t="shared" si="16"/>
        <v>#DIV/0!</v>
      </c>
      <c r="U76" s="138" t="e">
        <f t="shared" si="33"/>
        <v>#DIV/0!</v>
      </c>
      <c r="V76" s="138" t="e">
        <f t="shared" si="33"/>
        <v>#DIV/0!</v>
      </c>
      <c r="W76" s="138" t="e">
        <f t="shared" si="33"/>
        <v>#DIV/0!</v>
      </c>
      <c r="X76" s="138" t="e">
        <f t="shared" si="33"/>
        <v>#DIV/0!</v>
      </c>
      <c r="Y76" s="143" t="e">
        <f t="shared" si="25"/>
        <v>#DIV/0!</v>
      </c>
      <c r="Z76" s="143" t="e">
        <f t="shared" si="26"/>
        <v>#DIV/0!</v>
      </c>
      <c r="AA76" s="143" t="e">
        <f t="shared" si="27"/>
        <v>#DIV/0!</v>
      </c>
      <c r="AB76" s="143"/>
      <c r="AC76" s="138" t="e">
        <f t="shared" si="34"/>
        <v>#DIV/0!</v>
      </c>
      <c r="AD76" s="138" t="e">
        <f t="shared" si="34"/>
        <v>#DIV/0!</v>
      </c>
      <c r="AE76" s="138" t="e">
        <f t="shared" si="34"/>
        <v>#DIV/0!</v>
      </c>
      <c r="AF76" s="138" t="e">
        <f t="shared" si="34"/>
        <v>#DIV/0!</v>
      </c>
      <c r="AG76" s="138" t="e">
        <f t="shared" si="34"/>
        <v>#DIV/0!</v>
      </c>
      <c r="AH76" s="138" t="e">
        <f t="shared" si="34"/>
        <v>#DIV/0!</v>
      </c>
      <c r="AI76" s="143" t="e">
        <f t="shared" si="28"/>
        <v>#DIV/0!</v>
      </c>
      <c r="AJ76" s="143" t="e">
        <f t="shared" si="29"/>
        <v>#DIV/0!</v>
      </c>
      <c r="AK76" s="143" t="e">
        <f t="shared" si="30"/>
        <v>#DIV/0!</v>
      </c>
      <c r="AL76" s="144" t="e">
        <f t="shared" si="31"/>
        <v>#DIV/0!</v>
      </c>
      <c r="AM76" s="165">
        <f>'VS Pump Data'!T17</f>
        <v>0.6</v>
      </c>
    </row>
    <row r="77" spans="4:39">
      <c r="Q77" s="193"/>
      <c r="R77" s="196"/>
      <c r="S77" s="160" t="e">
        <f>'VS Pump Data'!T46</f>
        <v>#DIV/0!</v>
      </c>
      <c r="T77" s="71" t="e">
        <f t="shared" si="16"/>
        <v>#DIV/0!</v>
      </c>
      <c r="U77" s="71" t="e">
        <f t="shared" si="33"/>
        <v>#DIV/0!</v>
      </c>
      <c r="V77" s="71" t="e">
        <f t="shared" si="33"/>
        <v>#DIV/0!</v>
      </c>
      <c r="W77" s="71" t="e">
        <f t="shared" si="33"/>
        <v>#DIV/0!</v>
      </c>
      <c r="X77" s="71" t="e">
        <f t="shared" si="33"/>
        <v>#DIV/0!</v>
      </c>
      <c r="Y77" s="140" t="e">
        <f t="shared" si="25"/>
        <v>#DIV/0!</v>
      </c>
      <c r="Z77" s="140" t="e">
        <f t="shared" si="26"/>
        <v>#DIV/0!</v>
      </c>
      <c r="AA77" s="140" t="e">
        <f t="shared" si="27"/>
        <v>#DIV/0!</v>
      </c>
      <c r="AB77" s="140"/>
      <c r="AC77" s="71" t="e">
        <f t="shared" si="34"/>
        <v>#DIV/0!</v>
      </c>
      <c r="AD77" s="71" t="e">
        <f t="shared" si="34"/>
        <v>#DIV/0!</v>
      </c>
      <c r="AE77" s="71" t="e">
        <f t="shared" si="34"/>
        <v>#DIV/0!</v>
      </c>
      <c r="AF77" s="71" t="e">
        <f t="shared" si="34"/>
        <v>#DIV/0!</v>
      </c>
      <c r="AG77" s="71" t="e">
        <f t="shared" si="34"/>
        <v>#DIV/0!</v>
      </c>
      <c r="AH77" s="71" t="e">
        <f t="shared" si="34"/>
        <v>#DIV/0!</v>
      </c>
      <c r="AI77" s="140" t="e">
        <f t="shared" si="28"/>
        <v>#DIV/0!</v>
      </c>
      <c r="AJ77" s="140" t="e">
        <f t="shared" si="29"/>
        <v>#DIV/0!</v>
      </c>
      <c r="AK77" s="140" t="e">
        <f t="shared" si="30"/>
        <v>#DIV/0!</v>
      </c>
      <c r="AL77" s="145" t="e">
        <f t="shared" si="31"/>
        <v>#DIV/0!</v>
      </c>
    </row>
    <row r="78" spans="4:39">
      <c r="Q78" s="193"/>
      <c r="R78" s="196"/>
      <c r="S78" s="160" t="e">
        <f>'VS Pump Data'!T47</f>
        <v>#DIV/0!</v>
      </c>
      <c r="T78" s="71" t="e">
        <f t="shared" si="16"/>
        <v>#DIV/0!</v>
      </c>
      <c r="U78" s="71" t="e">
        <f t="shared" si="33"/>
        <v>#DIV/0!</v>
      </c>
      <c r="V78" s="71" t="e">
        <f t="shared" si="33"/>
        <v>#DIV/0!</v>
      </c>
      <c r="W78" s="71" t="e">
        <f t="shared" si="33"/>
        <v>#DIV/0!</v>
      </c>
      <c r="X78" s="71" t="e">
        <f t="shared" si="33"/>
        <v>#DIV/0!</v>
      </c>
      <c r="Y78" s="140" t="e">
        <f t="shared" si="25"/>
        <v>#DIV/0!</v>
      </c>
      <c r="Z78" s="140" t="e">
        <f t="shared" si="26"/>
        <v>#DIV/0!</v>
      </c>
      <c r="AA78" s="140" t="e">
        <f t="shared" si="27"/>
        <v>#DIV/0!</v>
      </c>
      <c r="AB78" s="140"/>
      <c r="AC78" s="71" t="e">
        <f t="shared" si="34"/>
        <v>#DIV/0!</v>
      </c>
      <c r="AD78" s="71" t="e">
        <f t="shared" si="34"/>
        <v>#DIV/0!</v>
      </c>
      <c r="AE78" s="71" t="e">
        <f t="shared" si="34"/>
        <v>#DIV/0!</v>
      </c>
      <c r="AF78" s="71" t="e">
        <f t="shared" si="34"/>
        <v>#DIV/0!</v>
      </c>
      <c r="AG78" s="71" t="e">
        <f t="shared" si="34"/>
        <v>#DIV/0!</v>
      </c>
      <c r="AH78" s="71" t="e">
        <f t="shared" si="34"/>
        <v>#DIV/0!</v>
      </c>
      <c r="AI78" s="140" t="e">
        <f t="shared" si="28"/>
        <v>#DIV/0!</v>
      </c>
      <c r="AJ78" s="140" t="e">
        <f t="shared" si="29"/>
        <v>#DIV/0!</v>
      </c>
      <c r="AK78" s="140" t="e">
        <f t="shared" si="30"/>
        <v>#DIV/0!</v>
      </c>
      <c r="AL78" s="145" t="e">
        <f t="shared" si="31"/>
        <v>#DIV/0!</v>
      </c>
    </row>
    <row r="79" spans="4:39">
      <c r="Q79" s="193"/>
      <c r="R79" s="196"/>
      <c r="S79" s="160" t="e">
        <f>'VS Pump Data'!T48</f>
        <v>#DIV/0!</v>
      </c>
      <c r="T79" s="71" t="e">
        <f t="shared" si="16"/>
        <v>#DIV/0!</v>
      </c>
      <c r="U79" s="71" t="e">
        <f t="shared" si="33"/>
        <v>#DIV/0!</v>
      </c>
      <c r="V79" s="71" t="e">
        <f t="shared" si="33"/>
        <v>#DIV/0!</v>
      </c>
      <c r="W79" s="71" t="e">
        <f t="shared" si="33"/>
        <v>#DIV/0!</v>
      </c>
      <c r="X79" s="71" t="e">
        <f t="shared" si="33"/>
        <v>#DIV/0!</v>
      </c>
      <c r="Y79" s="140" t="e">
        <f t="shared" si="25"/>
        <v>#DIV/0!</v>
      </c>
      <c r="Z79" s="140" t="e">
        <f t="shared" si="26"/>
        <v>#DIV/0!</v>
      </c>
      <c r="AA79" s="140" t="e">
        <f t="shared" si="27"/>
        <v>#DIV/0!</v>
      </c>
      <c r="AB79" s="140"/>
      <c r="AC79" s="71" t="e">
        <f t="shared" si="34"/>
        <v>#DIV/0!</v>
      </c>
      <c r="AD79" s="71" t="e">
        <f t="shared" si="34"/>
        <v>#DIV/0!</v>
      </c>
      <c r="AE79" s="71" t="e">
        <f t="shared" si="34"/>
        <v>#DIV/0!</v>
      </c>
      <c r="AF79" s="71" t="e">
        <f t="shared" si="34"/>
        <v>#DIV/0!</v>
      </c>
      <c r="AG79" s="71" t="e">
        <f t="shared" si="34"/>
        <v>#DIV/0!</v>
      </c>
      <c r="AH79" s="71" t="e">
        <f t="shared" si="34"/>
        <v>#DIV/0!</v>
      </c>
      <c r="AI79" s="140" t="e">
        <f t="shared" si="28"/>
        <v>#DIV/0!</v>
      </c>
      <c r="AJ79" s="140" t="e">
        <f t="shared" si="29"/>
        <v>#DIV/0!</v>
      </c>
      <c r="AK79" s="140" t="e">
        <f t="shared" si="30"/>
        <v>#DIV/0!</v>
      </c>
      <c r="AL79" s="145" t="e">
        <f t="shared" si="31"/>
        <v>#DIV/0!</v>
      </c>
    </row>
    <row r="80" spans="4:39" ht="15.75" thickBot="1">
      <c r="Q80" s="194"/>
      <c r="R80" s="197"/>
      <c r="S80" s="10" t="e">
        <f>'VS Pump Data'!T49</f>
        <v>#DIV/0!</v>
      </c>
      <c r="T80" s="7" t="e">
        <f t="shared" si="16"/>
        <v>#DIV/0!</v>
      </c>
      <c r="U80" s="7" t="e">
        <f t="shared" si="33"/>
        <v>#DIV/0!</v>
      </c>
      <c r="V80" s="7" t="e">
        <f t="shared" si="33"/>
        <v>#DIV/0!</v>
      </c>
      <c r="W80" s="7" t="e">
        <f t="shared" si="33"/>
        <v>#DIV/0!</v>
      </c>
      <c r="X80" s="7" t="e">
        <f t="shared" si="33"/>
        <v>#DIV/0!</v>
      </c>
      <c r="Y80" s="141" t="e">
        <f t="shared" si="25"/>
        <v>#DIV/0!</v>
      </c>
      <c r="Z80" s="141" t="e">
        <f t="shared" si="26"/>
        <v>#DIV/0!</v>
      </c>
      <c r="AA80" s="141" t="e">
        <f t="shared" si="27"/>
        <v>#DIV/0!</v>
      </c>
      <c r="AB80" s="141"/>
      <c r="AC80" s="7" t="e">
        <f t="shared" si="34"/>
        <v>#DIV/0!</v>
      </c>
      <c r="AD80" s="7" t="e">
        <f t="shared" si="34"/>
        <v>#DIV/0!</v>
      </c>
      <c r="AE80" s="7" t="e">
        <f t="shared" si="34"/>
        <v>#DIV/0!</v>
      </c>
      <c r="AF80" s="7" t="e">
        <f t="shared" si="34"/>
        <v>#DIV/0!</v>
      </c>
      <c r="AG80" s="7" t="e">
        <f t="shared" si="34"/>
        <v>#DIV/0!</v>
      </c>
      <c r="AH80" s="7" t="e">
        <f t="shared" si="34"/>
        <v>#DIV/0!</v>
      </c>
      <c r="AI80" s="141" t="e">
        <f t="shared" si="28"/>
        <v>#DIV/0!</v>
      </c>
      <c r="AJ80" s="141" t="e">
        <f t="shared" si="29"/>
        <v>#DIV/0!</v>
      </c>
      <c r="AK80" s="141" t="e">
        <f t="shared" si="30"/>
        <v>#DIV/0!</v>
      </c>
      <c r="AL80" s="142" t="e">
        <f t="shared" si="31"/>
        <v>#DIV/0!</v>
      </c>
    </row>
    <row r="81" spans="17:39">
      <c r="Q81" s="192">
        <f>'VS Pump Data'!V42</f>
        <v>0.55000000000000004</v>
      </c>
      <c r="R81" s="195" t="str">
        <f>CONCATENATE('VS Pump Data'!V43,$R$34,R$35)</f>
        <v>0 RPM</v>
      </c>
      <c r="S81" s="161" t="e">
        <f>'VS Pump Data'!V45</f>
        <v>#DIV/0!</v>
      </c>
      <c r="T81" s="138" t="e">
        <f t="shared" si="16"/>
        <v>#DIV/0!</v>
      </c>
      <c r="U81" s="138" t="e">
        <f t="shared" si="33"/>
        <v>#DIV/0!</v>
      </c>
      <c r="V81" s="138" t="e">
        <f t="shared" si="33"/>
        <v>#DIV/0!</v>
      </c>
      <c r="W81" s="138" t="e">
        <f t="shared" si="33"/>
        <v>#DIV/0!</v>
      </c>
      <c r="X81" s="138" t="e">
        <f t="shared" si="33"/>
        <v>#DIV/0!</v>
      </c>
      <c r="Y81" s="143" t="e">
        <f t="shared" si="25"/>
        <v>#DIV/0!</v>
      </c>
      <c r="Z81" s="143" t="e">
        <f t="shared" si="26"/>
        <v>#DIV/0!</v>
      </c>
      <c r="AA81" s="143" t="e">
        <f t="shared" si="27"/>
        <v>#DIV/0!</v>
      </c>
      <c r="AB81" s="143"/>
      <c r="AC81" s="138" t="e">
        <f t="shared" si="34"/>
        <v>#DIV/0!</v>
      </c>
      <c r="AD81" s="138" t="e">
        <f t="shared" si="34"/>
        <v>#DIV/0!</v>
      </c>
      <c r="AE81" s="138" t="e">
        <f t="shared" si="34"/>
        <v>#DIV/0!</v>
      </c>
      <c r="AF81" s="138" t="e">
        <f t="shared" si="34"/>
        <v>#DIV/0!</v>
      </c>
      <c r="AG81" s="138" t="e">
        <f t="shared" si="34"/>
        <v>#DIV/0!</v>
      </c>
      <c r="AH81" s="138" t="e">
        <f t="shared" si="34"/>
        <v>#DIV/0!</v>
      </c>
      <c r="AI81" s="143" t="e">
        <f t="shared" si="28"/>
        <v>#DIV/0!</v>
      </c>
      <c r="AJ81" s="143" t="e">
        <f t="shared" si="29"/>
        <v>#DIV/0!</v>
      </c>
      <c r="AK81" s="143" t="e">
        <f t="shared" si="30"/>
        <v>#DIV/0!</v>
      </c>
      <c r="AL81" s="144" t="e">
        <f t="shared" si="31"/>
        <v>#DIV/0!</v>
      </c>
      <c r="AM81" s="165">
        <f>'VS Pump Data'!V17</f>
        <v>0.55000000000000004</v>
      </c>
    </row>
    <row r="82" spans="17:39">
      <c r="Q82" s="193"/>
      <c r="R82" s="196"/>
      <c r="S82" s="160" t="e">
        <f>'VS Pump Data'!V46</f>
        <v>#DIV/0!</v>
      </c>
      <c r="T82" s="71" t="e">
        <f t="shared" si="16"/>
        <v>#DIV/0!</v>
      </c>
      <c r="U82" s="71" t="e">
        <f t="shared" si="33"/>
        <v>#DIV/0!</v>
      </c>
      <c r="V82" s="71" t="e">
        <f t="shared" si="33"/>
        <v>#DIV/0!</v>
      </c>
      <c r="W82" s="71" t="e">
        <f t="shared" si="33"/>
        <v>#DIV/0!</v>
      </c>
      <c r="X82" s="71" t="e">
        <f t="shared" si="33"/>
        <v>#DIV/0!</v>
      </c>
      <c r="Y82" s="140" t="e">
        <f t="shared" si="25"/>
        <v>#DIV/0!</v>
      </c>
      <c r="Z82" s="140" t="e">
        <f t="shared" si="26"/>
        <v>#DIV/0!</v>
      </c>
      <c r="AA82" s="140" t="e">
        <f t="shared" si="27"/>
        <v>#DIV/0!</v>
      </c>
      <c r="AB82" s="140"/>
      <c r="AC82" s="71" t="e">
        <f t="shared" si="34"/>
        <v>#DIV/0!</v>
      </c>
      <c r="AD82" s="71" t="e">
        <f t="shared" si="34"/>
        <v>#DIV/0!</v>
      </c>
      <c r="AE82" s="71" t="e">
        <f t="shared" si="34"/>
        <v>#DIV/0!</v>
      </c>
      <c r="AF82" s="71" t="e">
        <f t="shared" si="34"/>
        <v>#DIV/0!</v>
      </c>
      <c r="AG82" s="71" t="e">
        <f t="shared" si="34"/>
        <v>#DIV/0!</v>
      </c>
      <c r="AH82" s="71" t="e">
        <f t="shared" si="34"/>
        <v>#DIV/0!</v>
      </c>
      <c r="AI82" s="140" t="e">
        <f t="shared" si="28"/>
        <v>#DIV/0!</v>
      </c>
      <c r="AJ82" s="140" t="e">
        <f t="shared" si="29"/>
        <v>#DIV/0!</v>
      </c>
      <c r="AK82" s="140" t="e">
        <f t="shared" si="30"/>
        <v>#DIV/0!</v>
      </c>
      <c r="AL82" s="145" t="e">
        <f t="shared" si="31"/>
        <v>#DIV/0!</v>
      </c>
    </row>
    <row r="83" spans="17:39">
      <c r="Q83" s="193"/>
      <c r="R83" s="196"/>
      <c r="S83" s="160" t="e">
        <f>'VS Pump Data'!V47</f>
        <v>#DIV/0!</v>
      </c>
      <c r="T83" s="71" t="e">
        <f t="shared" si="16"/>
        <v>#DIV/0!</v>
      </c>
      <c r="U83" s="71" t="e">
        <f t="shared" si="33"/>
        <v>#DIV/0!</v>
      </c>
      <c r="V83" s="71" t="e">
        <f t="shared" si="33"/>
        <v>#DIV/0!</v>
      </c>
      <c r="W83" s="71" t="e">
        <f t="shared" si="33"/>
        <v>#DIV/0!</v>
      </c>
      <c r="X83" s="71" t="e">
        <f t="shared" si="33"/>
        <v>#DIV/0!</v>
      </c>
      <c r="Y83" s="140" t="e">
        <f t="shared" si="25"/>
        <v>#DIV/0!</v>
      </c>
      <c r="Z83" s="140" t="e">
        <f t="shared" si="26"/>
        <v>#DIV/0!</v>
      </c>
      <c r="AA83" s="140" t="e">
        <f t="shared" si="27"/>
        <v>#DIV/0!</v>
      </c>
      <c r="AB83" s="140"/>
      <c r="AC83" s="71" t="e">
        <f t="shared" si="34"/>
        <v>#DIV/0!</v>
      </c>
      <c r="AD83" s="71" t="e">
        <f t="shared" si="34"/>
        <v>#DIV/0!</v>
      </c>
      <c r="AE83" s="71" t="e">
        <f t="shared" si="34"/>
        <v>#DIV/0!</v>
      </c>
      <c r="AF83" s="71" t="e">
        <f t="shared" si="34"/>
        <v>#DIV/0!</v>
      </c>
      <c r="AG83" s="71" t="e">
        <f t="shared" si="34"/>
        <v>#DIV/0!</v>
      </c>
      <c r="AH83" s="71" t="e">
        <f t="shared" si="34"/>
        <v>#DIV/0!</v>
      </c>
      <c r="AI83" s="140" t="e">
        <f t="shared" si="28"/>
        <v>#DIV/0!</v>
      </c>
      <c r="AJ83" s="140" t="e">
        <f t="shared" si="29"/>
        <v>#DIV/0!</v>
      </c>
      <c r="AK83" s="140" t="e">
        <f t="shared" si="30"/>
        <v>#DIV/0!</v>
      </c>
      <c r="AL83" s="145" t="e">
        <f t="shared" si="31"/>
        <v>#DIV/0!</v>
      </c>
    </row>
    <row r="84" spans="17:39">
      <c r="Q84" s="193"/>
      <c r="R84" s="196"/>
      <c r="S84" s="160" t="e">
        <f>'VS Pump Data'!V48</f>
        <v>#DIV/0!</v>
      </c>
      <c r="T84" s="71" t="e">
        <f t="shared" si="16"/>
        <v>#DIV/0!</v>
      </c>
      <c r="U84" s="71" t="e">
        <f t="shared" ref="U84:X90" si="35">((($S84/449)/(0.25*PI()*((U$32/12)^2)))^2)*U$33/64.4</f>
        <v>#DIV/0!</v>
      </c>
      <c r="V84" s="71" t="e">
        <f t="shared" si="35"/>
        <v>#DIV/0!</v>
      </c>
      <c r="W84" s="71" t="e">
        <f t="shared" si="35"/>
        <v>#DIV/0!</v>
      </c>
      <c r="X84" s="71" t="e">
        <f t="shared" si="35"/>
        <v>#DIV/0!</v>
      </c>
      <c r="Y84" s="140" t="e">
        <f t="shared" si="25"/>
        <v>#DIV/0!</v>
      </c>
      <c r="Z84" s="140" t="e">
        <f t="shared" si="26"/>
        <v>#DIV/0!</v>
      </c>
      <c r="AA84" s="140" t="e">
        <f t="shared" si="27"/>
        <v>#DIV/0!</v>
      </c>
      <c r="AB84" s="140"/>
      <c r="AC84" s="71" t="e">
        <f t="shared" si="34"/>
        <v>#DIV/0!</v>
      </c>
      <c r="AD84" s="71" t="e">
        <f t="shared" si="34"/>
        <v>#DIV/0!</v>
      </c>
      <c r="AE84" s="71" t="e">
        <f t="shared" si="34"/>
        <v>#DIV/0!</v>
      </c>
      <c r="AF84" s="71" t="e">
        <f t="shared" si="34"/>
        <v>#DIV/0!</v>
      </c>
      <c r="AG84" s="71" t="e">
        <f t="shared" si="34"/>
        <v>#DIV/0!</v>
      </c>
      <c r="AH84" s="71" t="e">
        <f t="shared" si="34"/>
        <v>#DIV/0!</v>
      </c>
      <c r="AI84" s="140" t="e">
        <f t="shared" si="28"/>
        <v>#DIV/0!</v>
      </c>
      <c r="AJ84" s="140" t="e">
        <f t="shared" si="29"/>
        <v>#DIV/0!</v>
      </c>
      <c r="AK84" s="140" t="e">
        <f t="shared" si="30"/>
        <v>#DIV/0!</v>
      </c>
      <c r="AL84" s="145" t="e">
        <f t="shared" si="31"/>
        <v>#DIV/0!</v>
      </c>
    </row>
    <row r="85" spans="17:39" ht="15.75" thickBot="1">
      <c r="Q85" s="194"/>
      <c r="R85" s="197"/>
      <c r="S85" s="10" t="e">
        <f>'VS Pump Data'!V49</f>
        <v>#DIV/0!</v>
      </c>
      <c r="T85" s="7" t="e">
        <f t="shared" si="16"/>
        <v>#DIV/0!</v>
      </c>
      <c r="U85" s="7" t="e">
        <f t="shared" si="35"/>
        <v>#DIV/0!</v>
      </c>
      <c r="V85" s="7" t="e">
        <f t="shared" si="35"/>
        <v>#DIV/0!</v>
      </c>
      <c r="W85" s="7" t="e">
        <f t="shared" si="35"/>
        <v>#DIV/0!</v>
      </c>
      <c r="X85" s="7" t="e">
        <f t="shared" si="35"/>
        <v>#DIV/0!</v>
      </c>
      <c r="Y85" s="141" t="e">
        <f t="shared" si="25"/>
        <v>#DIV/0!</v>
      </c>
      <c r="Z85" s="141" t="e">
        <f t="shared" si="26"/>
        <v>#DIV/0!</v>
      </c>
      <c r="AA85" s="141" t="e">
        <f t="shared" si="27"/>
        <v>#DIV/0!</v>
      </c>
      <c r="AB85" s="141"/>
      <c r="AC85" s="7" t="e">
        <f t="shared" si="34"/>
        <v>#DIV/0!</v>
      </c>
      <c r="AD85" s="7" t="e">
        <f t="shared" si="34"/>
        <v>#DIV/0!</v>
      </c>
      <c r="AE85" s="7" t="e">
        <f t="shared" si="34"/>
        <v>#DIV/0!</v>
      </c>
      <c r="AF85" s="7" t="e">
        <f t="shared" si="34"/>
        <v>#DIV/0!</v>
      </c>
      <c r="AG85" s="7" t="e">
        <f t="shared" si="34"/>
        <v>#DIV/0!</v>
      </c>
      <c r="AH85" s="7" t="e">
        <f t="shared" si="34"/>
        <v>#DIV/0!</v>
      </c>
      <c r="AI85" s="141" t="e">
        <f t="shared" si="28"/>
        <v>#DIV/0!</v>
      </c>
      <c r="AJ85" s="141" t="e">
        <f t="shared" si="29"/>
        <v>#DIV/0!</v>
      </c>
      <c r="AK85" s="141" t="e">
        <f t="shared" si="30"/>
        <v>#DIV/0!</v>
      </c>
      <c r="AL85" s="142" t="e">
        <f t="shared" si="31"/>
        <v>#DIV/0!</v>
      </c>
    </row>
    <row r="86" spans="17:39">
      <c r="Q86" s="192">
        <f>'VS Pump Data'!X42</f>
        <v>0.5</v>
      </c>
      <c r="R86" s="195" t="str">
        <f>CONCATENATE('VS Pump Data'!X43,$R$34,R$35)</f>
        <v>0 RPM</v>
      </c>
      <c r="S86" s="161" t="e">
        <f>'VS Pump Data'!X45</f>
        <v>#DIV/0!</v>
      </c>
      <c r="T86" s="138" t="e">
        <f t="shared" si="16"/>
        <v>#DIV/0!</v>
      </c>
      <c r="U86" s="138" t="e">
        <f t="shared" si="35"/>
        <v>#DIV/0!</v>
      </c>
      <c r="V86" s="138" t="e">
        <f t="shared" si="35"/>
        <v>#DIV/0!</v>
      </c>
      <c r="W86" s="138" t="e">
        <f t="shared" si="35"/>
        <v>#DIV/0!</v>
      </c>
      <c r="X86" s="138" t="e">
        <f t="shared" si="35"/>
        <v>#DIV/0!</v>
      </c>
      <c r="Y86" s="143" t="e">
        <f t="shared" si="25"/>
        <v>#DIV/0!</v>
      </c>
      <c r="Z86" s="143" t="e">
        <f t="shared" si="26"/>
        <v>#DIV/0!</v>
      </c>
      <c r="AA86" s="143" t="e">
        <f t="shared" si="27"/>
        <v>#DIV/0!</v>
      </c>
      <c r="AB86" s="143"/>
      <c r="AC86" s="138" t="e">
        <f t="shared" si="34"/>
        <v>#DIV/0!</v>
      </c>
      <c r="AD86" s="138" t="e">
        <f t="shared" si="34"/>
        <v>#DIV/0!</v>
      </c>
      <c r="AE86" s="138" t="e">
        <f t="shared" si="34"/>
        <v>#DIV/0!</v>
      </c>
      <c r="AF86" s="138" t="e">
        <f t="shared" si="34"/>
        <v>#DIV/0!</v>
      </c>
      <c r="AG86" s="138" t="e">
        <f t="shared" si="34"/>
        <v>#DIV/0!</v>
      </c>
      <c r="AH86" s="138" t="e">
        <f t="shared" si="34"/>
        <v>#DIV/0!</v>
      </c>
      <c r="AI86" s="143" t="e">
        <f t="shared" si="28"/>
        <v>#DIV/0!</v>
      </c>
      <c r="AJ86" s="143" t="e">
        <f t="shared" si="29"/>
        <v>#DIV/0!</v>
      </c>
      <c r="AK86" s="143" t="e">
        <f t="shared" si="30"/>
        <v>#DIV/0!</v>
      </c>
      <c r="AL86" s="144" t="e">
        <f t="shared" si="31"/>
        <v>#DIV/0!</v>
      </c>
      <c r="AM86" s="165">
        <f>'VS Pump Data'!X17</f>
        <v>0.5</v>
      </c>
    </row>
    <row r="87" spans="17:39">
      <c r="Q87" s="193"/>
      <c r="R87" s="196"/>
      <c r="S87" s="160" t="e">
        <f>'VS Pump Data'!X46</f>
        <v>#DIV/0!</v>
      </c>
      <c r="T87" s="71" t="e">
        <f t="shared" si="16"/>
        <v>#DIV/0!</v>
      </c>
      <c r="U87" s="71" t="e">
        <f t="shared" si="35"/>
        <v>#DIV/0!</v>
      </c>
      <c r="V87" s="71" t="e">
        <f t="shared" si="35"/>
        <v>#DIV/0!</v>
      </c>
      <c r="W87" s="71" t="e">
        <f t="shared" si="35"/>
        <v>#DIV/0!</v>
      </c>
      <c r="X87" s="71" t="e">
        <f t="shared" si="35"/>
        <v>#DIV/0!</v>
      </c>
      <c r="Y87" s="140" t="e">
        <f t="shared" si="25"/>
        <v>#DIV/0!</v>
      </c>
      <c r="Z87" s="140" t="e">
        <f t="shared" si="26"/>
        <v>#DIV/0!</v>
      </c>
      <c r="AA87" s="140" t="e">
        <f t="shared" si="27"/>
        <v>#DIV/0!</v>
      </c>
      <c r="AB87" s="140"/>
      <c r="AC87" s="71" t="e">
        <f t="shared" si="34"/>
        <v>#DIV/0!</v>
      </c>
      <c r="AD87" s="71" t="e">
        <f t="shared" si="34"/>
        <v>#DIV/0!</v>
      </c>
      <c r="AE87" s="71" t="e">
        <f t="shared" si="34"/>
        <v>#DIV/0!</v>
      </c>
      <c r="AF87" s="71" t="e">
        <f t="shared" si="34"/>
        <v>#DIV/0!</v>
      </c>
      <c r="AG87" s="71" t="e">
        <f t="shared" si="34"/>
        <v>#DIV/0!</v>
      </c>
      <c r="AH87" s="71" t="e">
        <f t="shared" si="34"/>
        <v>#DIV/0!</v>
      </c>
      <c r="AI87" s="140" t="e">
        <f t="shared" si="28"/>
        <v>#DIV/0!</v>
      </c>
      <c r="AJ87" s="140" t="e">
        <f t="shared" si="29"/>
        <v>#DIV/0!</v>
      </c>
      <c r="AK87" s="140" t="e">
        <f t="shared" si="30"/>
        <v>#DIV/0!</v>
      </c>
      <c r="AL87" s="145" t="e">
        <f t="shared" si="31"/>
        <v>#DIV/0!</v>
      </c>
    </row>
    <row r="88" spans="17:39">
      <c r="Q88" s="193"/>
      <c r="R88" s="196"/>
      <c r="S88" s="160" t="e">
        <f>'VS Pump Data'!X47</f>
        <v>#DIV/0!</v>
      </c>
      <c r="T88" s="71" t="e">
        <f t="shared" si="16"/>
        <v>#DIV/0!</v>
      </c>
      <c r="U88" s="71" t="e">
        <f t="shared" si="35"/>
        <v>#DIV/0!</v>
      </c>
      <c r="V88" s="71" t="e">
        <f t="shared" si="35"/>
        <v>#DIV/0!</v>
      </c>
      <c r="W88" s="71" t="e">
        <f t="shared" si="35"/>
        <v>#DIV/0!</v>
      </c>
      <c r="X88" s="71" t="e">
        <f t="shared" si="35"/>
        <v>#DIV/0!</v>
      </c>
      <c r="Y88" s="140" t="e">
        <f t="shared" si="25"/>
        <v>#DIV/0!</v>
      </c>
      <c r="Z88" s="140" t="e">
        <f t="shared" si="26"/>
        <v>#DIV/0!</v>
      </c>
      <c r="AA88" s="140" t="e">
        <f t="shared" si="27"/>
        <v>#DIV/0!</v>
      </c>
      <c r="AB88" s="140"/>
      <c r="AC88" s="71" t="e">
        <f t="shared" si="34"/>
        <v>#DIV/0!</v>
      </c>
      <c r="AD88" s="71" t="e">
        <f t="shared" si="34"/>
        <v>#DIV/0!</v>
      </c>
      <c r="AE88" s="71" t="e">
        <f t="shared" si="34"/>
        <v>#DIV/0!</v>
      </c>
      <c r="AF88" s="71" t="e">
        <f t="shared" si="34"/>
        <v>#DIV/0!</v>
      </c>
      <c r="AG88" s="71" t="e">
        <f t="shared" si="34"/>
        <v>#DIV/0!</v>
      </c>
      <c r="AH88" s="71" t="e">
        <f t="shared" si="34"/>
        <v>#DIV/0!</v>
      </c>
      <c r="AI88" s="140" t="e">
        <f t="shared" si="28"/>
        <v>#DIV/0!</v>
      </c>
      <c r="AJ88" s="140" t="e">
        <f t="shared" si="29"/>
        <v>#DIV/0!</v>
      </c>
      <c r="AK88" s="140" t="e">
        <f t="shared" si="30"/>
        <v>#DIV/0!</v>
      </c>
      <c r="AL88" s="145" t="e">
        <f t="shared" si="31"/>
        <v>#DIV/0!</v>
      </c>
    </row>
    <row r="89" spans="17:39">
      <c r="Q89" s="193"/>
      <c r="R89" s="196"/>
      <c r="S89" s="160" t="e">
        <f>'VS Pump Data'!X48</f>
        <v>#DIV/0!</v>
      </c>
      <c r="T89" s="71" t="e">
        <f t="shared" si="16"/>
        <v>#DIV/0!</v>
      </c>
      <c r="U89" s="71" t="e">
        <f t="shared" si="35"/>
        <v>#DIV/0!</v>
      </c>
      <c r="V89" s="71" t="e">
        <f t="shared" si="35"/>
        <v>#DIV/0!</v>
      </c>
      <c r="W89" s="71" t="e">
        <f t="shared" si="35"/>
        <v>#DIV/0!</v>
      </c>
      <c r="X89" s="71" t="e">
        <f t="shared" si="35"/>
        <v>#DIV/0!</v>
      </c>
      <c r="Y89" s="140" t="e">
        <f t="shared" si="25"/>
        <v>#DIV/0!</v>
      </c>
      <c r="Z89" s="140" t="e">
        <f t="shared" si="26"/>
        <v>#DIV/0!</v>
      </c>
      <c r="AA89" s="140" t="e">
        <f t="shared" si="27"/>
        <v>#DIV/0!</v>
      </c>
      <c r="AB89" s="140"/>
      <c r="AC89" s="71" t="e">
        <f t="shared" si="34"/>
        <v>#DIV/0!</v>
      </c>
      <c r="AD89" s="71" t="e">
        <f t="shared" si="34"/>
        <v>#DIV/0!</v>
      </c>
      <c r="AE89" s="71" t="e">
        <f t="shared" si="34"/>
        <v>#DIV/0!</v>
      </c>
      <c r="AF89" s="71" t="e">
        <f t="shared" si="34"/>
        <v>#DIV/0!</v>
      </c>
      <c r="AG89" s="71" t="e">
        <f t="shared" si="34"/>
        <v>#DIV/0!</v>
      </c>
      <c r="AH89" s="71" t="e">
        <f t="shared" si="34"/>
        <v>#DIV/0!</v>
      </c>
      <c r="AI89" s="140" t="e">
        <f t="shared" si="28"/>
        <v>#DIV/0!</v>
      </c>
      <c r="AJ89" s="140" t="e">
        <f t="shared" si="29"/>
        <v>#DIV/0!</v>
      </c>
      <c r="AK89" s="140" t="e">
        <f t="shared" si="30"/>
        <v>#DIV/0!</v>
      </c>
      <c r="AL89" s="145" t="e">
        <f t="shared" si="31"/>
        <v>#DIV/0!</v>
      </c>
    </row>
    <row r="90" spans="17:39" ht="15.75" thickBot="1">
      <c r="Q90" s="194"/>
      <c r="R90" s="197"/>
      <c r="S90" s="10" t="e">
        <f>'VS Pump Data'!X49</f>
        <v>#DIV/0!</v>
      </c>
      <c r="T90" s="7" t="e">
        <f t="shared" si="16"/>
        <v>#DIV/0!</v>
      </c>
      <c r="U90" s="7" t="e">
        <f t="shared" si="35"/>
        <v>#DIV/0!</v>
      </c>
      <c r="V90" s="7" t="e">
        <f t="shared" si="35"/>
        <v>#DIV/0!</v>
      </c>
      <c r="W90" s="7" t="e">
        <f t="shared" si="35"/>
        <v>#DIV/0!</v>
      </c>
      <c r="X90" s="7" t="e">
        <f t="shared" si="35"/>
        <v>#DIV/0!</v>
      </c>
      <c r="Y90" s="141" t="e">
        <f t="shared" si="25"/>
        <v>#DIV/0!</v>
      </c>
      <c r="Z90" s="141" t="e">
        <f t="shared" si="26"/>
        <v>#DIV/0!</v>
      </c>
      <c r="AA90" s="141" t="e">
        <f t="shared" si="27"/>
        <v>#DIV/0!</v>
      </c>
      <c r="AB90" s="141"/>
      <c r="AC90" s="7" t="e">
        <f t="shared" si="34"/>
        <v>#DIV/0!</v>
      </c>
      <c r="AD90" s="7" t="e">
        <f t="shared" si="34"/>
        <v>#DIV/0!</v>
      </c>
      <c r="AE90" s="7" t="e">
        <f t="shared" si="34"/>
        <v>#DIV/0!</v>
      </c>
      <c r="AF90" s="7" t="e">
        <f t="shared" si="34"/>
        <v>#DIV/0!</v>
      </c>
      <c r="AG90" s="7" t="e">
        <f t="shared" si="34"/>
        <v>#DIV/0!</v>
      </c>
      <c r="AH90" s="7" t="e">
        <f t="shared" si="34"/>
        <v>#DIV/0!</v>
      </c>
      <c r="AI90" s="141" t="e">
        <f t="shared" si="28"/>
        <v>#DIV/0!</v>
      </c>
      <c r="AJ90" s="141" t="e">
        <f t="shared" si="29"/>
        <v>#DIV/0!</v>
      </c>
      <c r="AK90" s="141" t="e">
        <f t="shared" si="30"/>
        <v>#DIV/0!</v>
      </c>
      <c r="AL90" s="142" t="e">
        <f t="shared" si="31"/>
        <v>#DIV/0!</v>
      </c>
    </row>
    <row r="91" spans="17:39">
      <c r="Q91" s="139"/>
      <c r="R91" s="139"/>
    </row>
    <row r="92" spans="17:39">
      <c r="Q92" s="139"/>
      <c r="R92" s="139"/>
    </row>
    <row r="93" spans="17:39">
      <c r="Q93" s="139"/>
      <c r="R93" s="139"/>
    </row>
    <row r="94" spans="17:39">
      <c r="Q94" s="139"/>
      <c r="R94" s="139"/>
    </row>
    <row r="95" spans="17:39">
      <c r="Q95" s="139"/>
      <c r="R95" s="139"/>
    </row>
    <row r="96" spans="17:39">
      <c r="Q96" s="139"/>
      <c r="R96" s="139"/>
    </row>
    <row r="97" spans="17:18">
      <c r="Q97" s="139"/>
      <c r="R97" s="139"/>
    </row>
    <row r="98" spans="17:18">
      <c r="Q98" s="139"/>
      <c r="R98" s="139"/>
    </row>
    <row r="99" spans="17:18">
      <c r="Q99" s="139"/>
      <c r="R99" s="139"/>
    </row>
    <row r="100" spans="17:18">
      <c r="Q100" s="139"/>
      <c r="R100" s="139"/>
    </row>
    <row r="101" spans="17:18">
      <c r="Q101" s="139"/>
      <c r="R101" s="139"/>
    </row>
    <row r="102" spans="17:18">
      <c r="Q102" s="139"/>
      <c r="R102" s="139"/>
    </row>
    <row r="103" spans="17:18">
      <c r="Q103" s="139"/>
      <c r="R103" s="139"/>
    </row>
    <row r="104" spans="17:18">
      <c r="Q104" s="139"/>
      <c r="R104" s="139"/>
    </row>
    <row r="105" spans="17:18">
      <c r="Q105" s="139"/>
      <c r="R105" s="139"/>
    </row>
    <row r="106" spans="17:18">
      <c r="Q106" s="139"/>
      <c r="R106" s="139"/>
    </row>
    <row r="107" spans="17:18">
      <c r="Q107" s="139"/>
      <c r="R107" s="139"/>
    </row>
    <row r="108" spans="17:18">
      <c r="Q108" s="139"/>
      <c r="R108" s="139"/>
    </row>
    <row r="109" spans="17:18">
      <c r="Q109" s="139"/>
      <c r="R109" s="139"/>
    </row>
    <row r="110" spans="17:18">
      <c r="Q110" s="139"/>
      <c r="R110" s="139"/>
    </row>
    <row r="111" spans="17:18">
      <c r="Q111" s="139"/>
      <c r="R111" s="139"/>
    </row>
    <row r="112" spans="17:18">
      <c r="Q112" s="139"/>
      <c r="R112" s="139"/>
    </row>
    <row r="113" spans="17:18">
      <c r="Q113" s="139"/>
      <c r="R113" s="139"/>
    </row>
    <row r="114" spans="17:18">
      <c r="Q114" s="139"/>
      <c r="R114" s="139"/>
    </row>
    <row r="115" spans="17:18">
      <c r="Q115" s="139"/>
      <c r="R115" s="139"/>
    </row>
    <row r="116" spans="17:18">
      <c r="Q116" s="139"/>
      <c r="R116" s="139"/>
    </row>
    <row r="117" spans="17:18">
      <c r="Q117" s="139"/>
      <c r="R117" s="139"/>
    </row>
    <row r="118" spans="17:18">
      <c r="Q118" s="139"/>
      <c r="R118" s="139"/>
    </row>
    <row r="119" spans="17:18">
      <c r="Q119" s="139"/>
      <c r="R119" s="139"/>
    </row>
    <row r="120" spans="17:18">
      <c r="Q120" s="139"/>
      <c r="R120" s="139"/>
    </row>
    <row r="121" spans="17:18">
      <c r="Q121" s="139"/>
      <c r="R121" s="139"/>
    </row>
    <row r="122" spans="17:18">
      <c r="Q122" s="139"/>
      <c r="R122" s="139"/>
    </row>
    <row r="123" spans="17:18">
      <c r="Q123" s="139"/>
      <c r="R123" s="139"/>
    </row>
    <row r="124" spans="17:18">
      <c r="Q124" s="139"/>
      <c r="R124" s="139"/>
    </row>
    <row r="125" spans="17:18">
      <c r="Q125" s="139"/>
      <c r="R125" s="139"/>
    </row>
    <row r="126" spans="17:18">
      <c r="Q126" s="139"/>
      <c r="R126" s="139"/>
    </row>
    <row r="127" spans="17:18">
      <c r="Q127" s="139"/>
      <c r="R127" s="139"/>
    </row>
    <row r="128" spans="17:18">
      <c r="Q128" s="139"/>
      <c r="R128" s="139"/>
    </row>
    <row r="129" spans="17:18">
      <c r="Q129" s="139"/>
      <c r="R129" s="139"/>
    </row>
    <row r="130" spans="17:18">
      <c r="Q130" s="139"/>
      <c r="R130" s="139"/>
    </row>
    <row r="131" spans="17:18">
      <c r="Q131" s="139"/>
      <c r="R131" s="139"/>
    </row>
    <row r="132" spans="17:18">
      <c r="Q132" s="139"/>
      <c r="R132" s="139"/>
    </row>
    <row r="133" spans="17:18">
      <c r="Q133" s="139"/>
      <c r="R133" s="139"/>
    </row>
    <row r="134" spans="17:18">
      <c r="Q134" s="139"/>
      <c r="R134" s="139"/>
    </row>
    <row r="135" spans="17:18">
      <c r="Q135" s="139"/>
      <c r="R135" s="139"/>
    </row>
    <row r="136" spans="17:18">
      <c r="Q136" s="139"/>
      <c r="R136" s="139"/>
    </row>
    <row r="137" spans="17:18">
      <c r="Q137" s="139"/>
      <c r="R137" s="139"/>
    </row>
    <row r="138" spans="17:18">
      <c r="Q138" s="139"/>
      <c r="R138" s="139"/>
    </row>
    <row r="139" spans="17:18">
      <c r="Q139" s="139"/>
      <c r="R139" s="139"/>
    </row>
    <row r="140" spans="17:18">
      <c r="Q140" s="139"/>
      <c r="R140" s="139"/>
    </row>
    <row r="141" spans="17:18">
      <c r="Q141" s="139"/>
      <c r="R141" s="139"/>
    </row>
    <row r="142" spans="17:18">
      <c r="Q142" s="139"/>
      <c r="R142" s="139"/>
    </row>
    <row r="143" spans="17:18">
      <c r="Q143" s="139"/>
      <c r="R143" s="139"/>
    </row>
    <row r="144" spans="17:18">
      <c r="Q144" s="139"/>
      <c r="R144" s="139"/>
    </row>
    <row r="145" spans="17:18">
      <c r="Q145" s="139"/>
      <c r="R145" s="139"/>
    </row>
    <row r="146" spans="17:18">
      <c r="Q146" s="139"/>
      <c r="R146" s="139"/>
    </row>
    <row r="147" spans="17:18">
      <c r="Q147" s="139"/>
      <c r="R147" s="139"/>
    </row>
    <row r="148" spans="17:18">
      <c r="Q148" s="139"/>
      <c r="R148" s="139"/>
    </row>
    <row r="149" spans="17:18">
      <c r="Q149" s="139"/>
      <c r="R149" s="139"/>
    </row>
    <row r="150" spans="17:18">
      <c r="Q150" s="139"/>
      <c r="R150" s="139"/>
    </row>
    <row r="151" spans="17:18">
      <c r="Q151" s="139"/>
      <c r="R151" s="139"/>
    </row>
    <row r="152" spans="17:18">
      <c r="Q152" s="139"/>
      <c r="R152" s="139"/>
    </row>
    <row r="153" spans="17:18">
      <c r="Q153" s="139"/>
      <c r="R153" s="139"/>
    </row>
    <row r="154" spans="17:18">
      <c r="Q154" s="139"/>
      <c r="R154" s="139"/>
    </row>
    <row r="155" spans="17:18">
      <c r="Q155" s="139"/>
      <c r="R155" s="139"/>
    </row>
    <row r="156" spans="17:18">
      <c r="Q156" s="139"/>
      <c r="R156" s="139"/>
    </row>
    <row r="157" spans="17:18">
      <c r="Q157" s="139"/>
      <c r="R157" s="139"/>
    </row>
    <row r="158" spans="17:18">
      <c r="Q158" s="139"/>
      <c r="R158" s="139"/>
    </row>
    <row r="159" spans="17:18">
      <c r="Q159" s="139"/>
      <c r="R159" s="139"/>
    </row>
    <row r="160" spans="17:18">
      <c r="Q160" s="139"/>
      <c r="R160" s="139"/>
    </row>
    <row r="161" spans="17:18">
      <c r="Q161" s="139"/>
      <c r="R161" s="139"/>
    </row>
    <row r="162" spans="17:18">
      <c r="Q162" s="139"/>
      <c r="R162" s="139"/>
    </row>
    <row r="163" spans="17:18">
      <c r="Q163" s="139"/>
      <c r="R163" s="139"/>
    </row>
    <row r="164" spans="17:18">
      <c r="Q164" s="139"/>
      <c r="R164" s="139"/>
    </row>
    <row r="165" spans="17:18">
      <c r="Q165" s="139"/>
      <c r="R165" s="139"/>
    </row>
    <row r="166" spans="17:18">
      <c r="Q166" s="139"/>
      <c r="R166" s="139"/>
    </row>
    <row r="167" spans="17:18">
      <c r="Q167" s="139"/>
      <c r="R167" s="139"/>
    </row>
    <row r="168" spans="17:18">
      <c r="Q168" s="139"/>
      <c r="R168" s="139"/>
    </row>
    <row r="169" spans="17:18">
      <c r="Q169" s="139"/>
      <c r="R169" s="139"/>
    </row>
    <row r="170" spans="17:18">
      <c r="Q170" s="139"/>
      <c r="R170" s="139"/>
    </row>
    <row r="171" spans="17:18">
      <c r="Q171" s="139"/>
      <c r="R171" s="139"/>
    </row>
    <row r="172" spans="17:18">
      <c r="Q172" s="139"/>
      <c r="R172" s="139"/>
    </row>
    <row r="173" spans="17:18">
      <c r="Q173" s="139"/>
      <c r="R173" s="139"/>
    </row>
    <row r="174" spans="17:18">
      <c r="Q174" s="139"/>
      <c r="R174" s="139"/>
    </row>
    <row r="175" spans="17:18">
      <c r="Q175" s="139"/>
      <c r="R175" s="139"/>
    </row>
    <row r="176" spans="17:18">
      <c r="Q176" s="139"/>
      <c r="R176" s="139"/>
    </row>
    <row r="177" spans="17:18">
      <c r="Q177" s="139"/>
      <c r="R177" s="139"/>
    </row>
    <row r="178" spans="17:18">
      <c r="Q178" s="139"/>
      <c r="R178" s="139"/>
    </row>
    <row r="179" spans="17:18">
      <c r="Q179" s="139"/>
      <c r="R179" s="139"/>
    </row>
    <row r="180" spans="17:18">
      <c r="Q180" s="139"/>
      <c r="R180" s="139"/>
    </row>
    <row r="181" spans="17:18">
      <c r="Q181" s="139"/>
      <c r="R181" s="139"/>
    </row>
    <row r="182" spans="17:18">
      <c r="Q182" s="139"/>
      <c r="R182" s="139"/>
    </row>
    <row r="183" spans="17:18">
      <c r="Q183" s="139"/>
      <c r="R183" s="139"/>
    </row>
    <row r="184" spans="17:18">
      <c r="Q184" s="139"/>
      <c r="R184" s="139"/>
    </row>
    <row r="185" spans="17:18">
      <c r="Q185" s="139"/>
      <c r="R185" s="139"/>
    </row>
    <row r="186" spans="17:18">
      <c r="Q186" s="139"/>
      <c r="R186" s="139"/>
    </row>
    <row r="187" spans="17:18">
      <c r="Q187" s="139"/>
      <c r="R187" s="139"/>
    </row>
    <row r="188" spans="17:18">
      <c r="Q188" s="139"/>
      <c r="R188" s="139"/>
    </row>
    <row r="189" spans="17:18">
      <c r="Q189" s="139"/>
      <c r="R189" s="139"/>
    </row>
    <row r="190" spans="17:18">
      <c r="Q190" s="139"/>
      <c r="R190" s="139"/>
    </row>
    <row r="191" spans="17:18">
      <c r="Q191" s="139"/>
      <c r="R191" s="139"/>
    </row>
    <row r="192" spans="17:18">
      <c r="Q192" s="139"/>
      <c r="R192" s="139"/>
    </row>
    <row r="193" spans="17:18">
      <c r="Q193" s="139"/>
      <c r="R193" s="139"/>
    </row>
    <row r="194" spans="17:18">
      <c r="Q194" s="139"/>
      <c r="R194" s="139"/>
    </row>
    <row r="195" spans="17:18">
      <c r="Q195" s="139"/>
      <c r="R195" s="139"/>
    </row>
    <row r="196" spans="17:18">
      <c r="Q196" s="139"/>
      <c r="R196" s="139"/>
    </row>
    <row r="197" spans="17:18">
      <c r="Q197" s="139"/>
      <c r="R197" s="139"/>
    </row>
    <row r="198" spans="17:18">
      <c r="Q198" s="139"/>
      <c r="R198" s="139"/>
    </row>
    <row r="199" spans="17:18">
      <c r="Q199" s="139"/>
      <c r="R199" s="139"/>
    </row>
    <row r="200" spans="17:18">
      <c r="Q200" s="139"/>
      <c r="R200" s="139"/>
    </row>
    <row r="201" spans="17:18">
      <c r="Q201" s="139"/>
      <c r="R201" s="139"/>
    </row>
    <row r="202" spans="17:18">
      <c r="Q202" s="139"/>
      <c r="R202" s="139"/>
    </row>
    <row r="203" spans="17:18">
      <c r="Q203" s="139"/>
      <c r="R203" s="139"/>
    </row>
    <row r="204" spans="17:18">
      <c r="Q204" s="139"/>
      <c r="R204" s="139"/>
    </row>
    <row r="205" spans="17:18">
      <c r="Q205" s="139"/>
      <c r="R205" s="139"/>
    </row>
    <row r="206" spans="17:18">
      <c r="Q206" s="139"/>
      <c r="R206" s="139"/>
    </row>
    <row r="207" spans="17:18">
      <c r="Q207" s="139"/>
      <c r="R207" s="139"/>
    </row>
    <row r="208" spans="17:18">
      <c r="Q208" s="139"/>
      <c r="R208" s="139"/>
    </row>
    <row r="209" spans="17:18">
      <c r="Q209" s="139"/>
      <c r="R209" s="139"/>
    </row>
    <row r="210" spans="17:18">
      <c r="Q210" s="139"/>
      <c r="R210" s="139"/>
    </row>
    <row r="211" spans="17:18">
      <c r="Q211" s="139"/>
      <c r="R211" s="139"/>
    </row>
    <row r="212" spans="17:18">
      <c r="Q212" s="139"/>
      <c r="R212" s="139"/>
    </row>
    <row r="213" spans="17:18">
      <c r="Q213" s="139"/>
      <c r="R213" s="139"/>
    </row>
    <row r="214" spans="17:18">
      <c r="Q214" s="139"/>
      <c r="R214" s="139"/>
    </row>
    <row r="215" spans="17:18">
      <c r="Q215" s="139"/>
      <c r="R215" s="139"/>
    </row>
    <row r="216" spans="17:18">
      <c r="Q216" s="139"/>
      <c r="R216" s="139"/>
    </row>
    <row r="217" spans="17:18">
      <c r="Q217" s="139"/>
      <c r="R217" s="139"/>
    </row>
    <row r="218" spans="17:18">
      <c r="Q218" s="139"/>
      <c r="R218" s="139"/>
    </row>
    <row r="219" spans="17:18">
      <c r="Q219" s="139"/>
      <c r="R219" s="139"/>
    </row>
    <row r="220" spans="17:18">
      <c r="Q220" s="139"/>
      <c r="R220" s="139"/>
    </row>
    <row r="221" spans="17:18">
      <c r="Q221" s="139"/>
      <c r="R221" s="139"/>
    </row>
    <row r="222" spans="17:18">
      <c r="Q222" s="139"/>
      <c r="R222" s="139"/>
    </row>
    <row r="223" spans="17:18">
      <c r="Q223" s="139"/>
      <c r="R223" s="139"/>
    </row>
    <row r="224" spans="17:18">
      <c r="Q224" s="139"/>
      <c r="R224" s="139"/>
    </row>
    <row r="225" spans="17:18">
      <c r="Q225" s="139"/>
      <c r="R225" s="139"/>
    </row>
    <row r="226" spans="17:18">
      <c r="Q226" s="139"/>
      <c r="R226" s="139"/>
    </row>
    <row r="227" spans="17:18">
      <c r="Q227" s="139"/>
      <c r="R227" s="139"/>
    </row>
    <row r="228" spans="17:18">
      <c r="Q228" s="139"/>
      <c r="R228" s="139"/>
    </row>
    <row r="229" spans="17:18">
      <c r="Q229" s="139"/>
      <c r="R229" s="139"/>
    </row>
    <row r="230" spans="17:18">
      <c r="Q230" s="139"/>
      <c r="R230" s="139"/>
    </row>
    <row r="231" spans="17:18">
      <c r="Q231" s="139"/>
      <c r="R231" s="139"/>
    </row>
    <row r="232" spans="17:18">
      <c r="Q232" s="139"/>
      <c r="R232" s="139"/>
    </row>
    <row r="233" spans="17:18">
      <c r="Q233" s="139"/>
      <c r="R233" s="139"/>
    </row>
    <row r="234" spans="17:18">
      <c r="Q234" s="139"/>
      <c r="R234" s="139"/>
    </row>
    <row r="235" spans="17:18">
      <c r="Q235" s="139"/>
      <c r="R235" s="139"/>
    </row>
    <row r="236" spans="17:18">
      <c r="Q236" s="139"/>
      <c r="R236" s="139"/>
    </row>
    <row r="237" spans="17:18">
      <c r="Q237" s="139"/>
      <c r="R237" s="139"/>
    </row>
    <row r="238" spans="17:18">
      <c r="Q238" s="139"/>
      <c r="R238" s="139"/>
    </row>
    <row r="239" spans="17:18">
      <c r="Q239" s="139"/>
      <c r="R239" s="139"/>
    </row>
    <row r="240" spans="17:18">
      <c r="Q240" s="139"/>
      <c r="R240" s="139"/>
    </row>
    <row r="241" spans="17:18">
      <c r="Q241" s="139"/>
      <c r="R241" s="139"/>
    </row>
    <row r="242" spans="17:18">
      <c r="Q242" s="139"/>
      <c r="R242" s="139"/>
    </row>
    <row r="243" spans="17:18">
      <c r="Q243" s="139"/>
      <c r="R243" s="139"/>
    </row>
    <row r="244" spans="17:18">
      <c r="Q244" s="139"/>
      <c r="R244" s="139"/>
    </row>
    <row r="245" spans="17:18">
      <c r="Q245" s="139"/>
      <c r="R245" s="139"/>
    </row>
    <row r="246" spans="17:18">
      <c r="Q246" s="139"/>
      <c r="R246" s="139"/>
    </row>
    <row r="247" spans="17:18">
      <c r="Q247" s="139"/>
      <c r="R247" s="139"/>
    </row>
    <row r="248" spans="17:18">
      <c r="Q248" s="139"/>
      <c r="R248" s="139"/>
    </row>
    <row r="249" spans="17:18">
      <c r="Q249" s="139"/>
      <c r="R249" s="139"/>
    </row>
    <row r="250" spans="17:18">
      <c r="Q250" s="139"/>
      <c r="R250" s="139"/>
    </row>
    <row r="251" spans="17:18">
      <c r="Q251" s="139"/>
      <c r="R251" s="139"/>
    </row>
    <row r="252" spans="17:18">
      <c r="Q252" s="139"/>
      <c r="R252" s="139"/>
    </row>
    <row r="253" spans="17:18">
      <c r="Q253" s="139"/>
      <c r="R253" s="139"/>
    </row>
    <row r="254" spans="17:18">
      <c r="Q254" s="139"/>
      <c r="R254" s="139"/>
    </row>
    <row r="255" spans="17:18">
      <c r="Q255" s="139"/>
      <c r="R255" s="139"/>
    </row>
    <row r="256" spans="17:18">
      <c r="Q256" s="139"/>
      <c r="R256" s="139"/>
    </row>
    <row r="257" spans="17:18">
      <c r="Q257" s="139"/>
      <c r="R257" s="139"/>
    </row>
    <row r="258" spans="17:18">
      <c r="Q258" s="139"/>
      <c r="R258" s="139"/>
    </row>
    <row r="259" spans="17:18">
      <c r="Q259" s="139"/>
      <c r="R259" s="139"/>
    </row>
    <row r="260" spans="17:18">
      <c r="Q260" s="139"/>
      <c r="R260" s="139"/>
    </row>
    <row r="261" spans="17:18">
      <c r="Q261" s="139"/>
      <c r="R261" s="139"/>
    </row>
    <row r="262" spans="17:18">
      <c r="Q262" s="139"/>
      <c r="R262" s="139"/>
    </row>
    <row r="263" spans="17:18">
      <c r="Q263" s="139"/>
      <c r="R263" s="139"/>
    </row>
    <row r="264" spans="17:18">
      <c r="Q264" s="139"/>
      <c r="R264" s="139"/>
    </row>
    <row r="265" spans="17:18">
      <c r="Q265" s="139"/>
      <c r="R265" s="139"/>
    </row>
    <row r="266" spans="17:18">
      <c r="Q266" s="139"/>
      <c r="R266" s="139"/>
    </row>
    <row r="267" spans="17:18">
      <c r="Q267" s="139"/>
      <c r="R267" s="139"/>
    </row>
    <row r="268" spans="17:18">
      <c r="Q268" s="139"/>
      <c r="R268" s="139"/>
    </row>
    <row r="269" spans="17:18">
      <c r="Q269" s="139"/>
      <c r="R269" s="139"/>
    </row>
    <row r="270" spans="17:18">
      <c r="Q270" s="139"/>
      <c r="R270" s="139"/>
    </row>
    <row r="271" spans="17:18">
      <c r="Q271" s="139"/>
      <c r="R271" s="139"/>
    </row>
    <row r="272" spans="17:18">
      <c r="Q272" s="139"/>
      <c r="R272" s="139"/>
    </row>
    <row r="273" spans="17:18">
      <c r="Q273" s="139"/>
      <c r="R273" s="139"/>
    </row>
    <row r="274" spans="17:18">
      <c r="Q274" s="139"/>
      <c r="R274" s="139"/>
    </row>
    <row r="275" spans="17:18">
      <c r="Q275" s="139"/>
      <c r="R275" s="139"/>
    </row>
    <row r="276" spans="17:18">
      <c r="Q276" s="139"/>
      <c r="R276" s="139"/>
    </row>
    <row r="277" spans="17:18">
      <c r="Q277" s="139"/>
      <c r="R277" s="139"/>
    </row>
    <row r="278" spans="17:18">
      <c r="Q278" s="139"/>
      <c r="R278" s="139"/>
    </row>
    <row r="279" spans="17:18">
      <c r="Q279" s="139"/>
      <c r="R279" s="139"/>
    </row>
    <row r="280" spans="17:18">
      <c r="Q280" s="139"/>
      <c r="R280" s="139"/>
    </row>
    <row r="281" spans="17:18">
      <c r="Q281" s="139"/>
      <c r="R281" s="139"/>
    </row>
    <row r="282" spans="17:18">
      <c r="Q282" s="139"/>
      <c r="R282" s="139"/>
    </row>
    <row r="283" spans="17:18">
      <c r="Q283" s="139"/>
      <c r="R283" s="139"/>
    </row>
    <row r="284" spans="17:18">
      <c r="Q284" s="139"/>
      <c r="R284" s="139"/>
    </row>
    <row r="285" spans="17:18">
      <c r="Q285" s="139"/>
      <c r="R285" s="139"/>
    </row>
    <row r="286" spans="17:18">
      <c r="Q286" s="139"/>
      <c r="R286" s="139"/>
    </row>
    <row r="287" spans="17:18">
      <c r="Q287" s="139"/>
      <c r="R287" s="139"/>
    </row>
    <row r="288" spans="17:18">
      <c r="Q288" s="139"/>
      <c r="R288" s="139"/>
    </row>
    <row r="289" spans="17:18">
      <c r="Q289" s="139"/>
      <c r="R289" s="139"/>
    </row>
    <row r="290" spans="17:18">
      <c r="Q290" s="139"/>
      <c r="R290" s="139"/>
    </row>
    <row r="291" spans="17:18">
      <c r="Q291" s="139"/>
      <c r="R291" s="139"/>
    </row>
    <row r="292" spans="17:18">
      <c r="Q292" s="139"/>
      <c r="R292" s="139"/>
    </row>
    <row r="293" spans="17:18">
      <c r="Q293" s="139"/>
      <c r="R293" s="139"/>
    </row>
    <row r="294" spans="17:18">
      <c r="Q294" s="139"/>
      <c r="R294" s="139"/>
    </row>
    <row r="295" spans="17:18">
      <c r="Q295" s="139"/>
      <c r="R295" s="139"/>
    </row>
    <row r="296" spans="17:18">
      <c r="Q296" s="139"/>
      <c r="R296" s="139"/>
    </row>
    <row r="297" spans="17:18">
      <c r="Q297" s="139"/>
      <c r="R297" s="139"/>
    </row>
    <row r="298" spans="17:18">
      <c r="Q298" s="139"/>
      <c r="R298" s="139"/>
    </row>
    <row r="299" spans="17:18">
      <c r="Q299" s="139"/>
      <c r="R299" s="139"/>
    </row>
    <row r="300" spans="17:18">
      <c r="Q300" s="139"/>
      <c r="R300" s="139"/>
    </row>
    <row r="301" spans="17:18">
      <c r="Q301" s="139"/>
      <c r="R301" s="139"/>
    </row>
    <row r="302" spans="17:18">
      <c r="Q302" s="139"/>
      <c r="R302" s="139"/>
    </row>
    <row r="303" spans="17:18">
      <c r="Q303" s="139"/>
      <c r="R303" s="139"/>
    </row>
    <row r="304" spans="17:18">
      <c r="Q304" s="139"/>
      <c r="R304" s="139"/>
    </row>
    <row r="305" spans="17:18">
      <c r="Q305" s="139"/>
      <c r="R305" s="139"/>
    </row>
    <row r="306" spans="17:18">
      <c r="Q306" s="139"/>
      <c r="R306" s="139"/>
    </row>
    <row r="307" spans="17:18">
      <c r="Q307" s="139"/>
      <c r="R307" s="139"/>
    </row>
    <row r="308" spans="17:18">
      <c r="Q308" s="139"/>
      <c r="R308" s="139"/>
    </row>
    <row r="309" spans="17:18">
      <c r="Q309" s="139"/>
      <c r="R309" s="139"/>
    </row>
    <row r="310" spans="17:18">
      <c r="Q310" s="139"/>
      <c r="R310" s="139"/>
    </row>
    <row r="311" spans="17:18">
      <c r="Q311" s="139"/>
      <c r="R311" s="139"/>
    </row>
    <row r="312" spans="17:18">
      <c r="Q312" s="139"/>
      <c r="R312" s="139"/>
    </row>
    <row r="313" spans="17:18">
      <c r="Q313" s="139"/>
      <c r="R313" s="139"/>
    </row>
    <row r="314" spans="17:18">
      <c r="Q314" s="139"/>
      <c r="R314" s="139"/>
    </row>
    <row r="315" spans="17:18">
      <c r="Q315" s="139"/>
      <c r="R315" s="139"/>
    </row>
    <row r="316" spans="17:18">
      <c r="Q316" s="139"/>
      <c r="R316" s="139"/>
    </row>
    <row r="317" spans="17:18">
      <c r="Q317" s="139"/>
      <c r="R317" s="139"/>
    </row>
    <row r="318" spans="17:18">
      <c r="Q318" s="139"/>
      <c r="R318" s="139"/>
    </row>
    <row r="319" spans="17:18">
      <c r="Q319" s="139"/>
      <c r="R319" s="139"/>
    </row>
    <row r="320" spans="17:18">
      <c r="Q320" s="139"/>
      <c r="R320" s="139"/>
    </row>
    <row r="321" spans="17:18">
      <c r="Q321" s="139"/>
      <c r="R321" s="139"/>
    </row>
    <row r="322" spans="17:18">
      <c r="Q322" s="139"/>
      <c r="R322" s="139"/>
    </row>
    <row r="323" spans="17:18">
      <c r="Q323" s="139"/>
      <c r="R323" s="139"/>
    </row>
    <row r="324" spans="17:18">
      <c r="Q324" s="139"/>
      <c r="R324" s="139"/>
    </row>
    <row r="325" spans="17:18">
      <c r="Q325" s="139"/>
      <c r="R325" s="139"/>
    </row>
  </sheetData>
  <dataConsolidate/>
  <mergeCells count="72">
    <mergeCell ref="B31:B36"/>
    <mergeCell ref="P6:Q6"/>
    <mergeCell ref="P7:Q7"/>
    <mergeCell ref="B5:B7"/>
    <mergeCell ref="H10:H25"/>
    <mergeCell ref="L7:M7"/>
    <mergeCell ref="L6:M6"/>
    <mergeCell ref="J6:K6"/>
    <mergeCell ref="J7:K7"/>
    <mergeCell ref="Q36:Q40"/>
    <mergeCell ref="B37:B42"/>
    <mergeCell ref="B14:B18"/>
    <mergeCell ref="L8:L9"/>
    <mergeCell ref="M8:M9"/>
    <mergeCell ref="P8:P9"/>
    <mergeCell ref="B9:B13"/>
    <mergeCell ref="AM8:AM9"/>
    <mergeCell ref="Q8:Q9"/>
    <mergeCell ref="AG8:AG9"/>
    <mergeCell ref="AI8:AI9"/>
    <mergeCell ref="R51:R55"/>
    <mergeCell ref="AO8:AO9"/>
    <mergeCell ref="AK8:AK9"/>
    <mergeCell ref="AL8:AL9"/>
    <mergeCell ref="AH8:AH9"/>
    <mergeCell ref="AJ31:AJ33"/>
    <mergeCell ref="AK31:AK33"/>
    <mergeCell ref="AL31:AL33"/>
    <mergeCell ref="Y30:Y33"/>
    <mergeCell ref="AI30:AI33"/>
    <mergeCell ref="Z31:Z33"/>
    <mergeCell ref="AA31:AA33"/>
    <mergeCell ref="AC30:AH30"/>
    <mergeCell ref="T30:X30"/>
    <mergeCell ref="AN8:AN9"/>
    <mergeCell ref="R81:R85"/>
    <mergeCell ref="R86:R90"/>
    <mergeCell ref="R56:R60"/>
    <mergeCell ref="R61:R65"/>
    <mergeCell ref="R66:R70"/>
    <mergeCell ref="R71:R75"/>
    <mergeCell ref="R76:R80"/>
    <mergeCell ref="Q51:Q55"/>
    <mergeCell ref="Q56:Q60"/>
    <mergeCell ref="Q86:Q90"/>
    <mergeCell ref="Q61:Q65"/>
    <mergeCell ref="Q66:Q70"/>
    <mergeCell ref="Q71:Q75"/>
    <mergeCell ref="Q76:Q80"/>
    <mergeCell ref="Q81:Q85"/>
    <mergeCell ref="B43:B48"/>
    <mergeCell ref="R8:R9"/>
    <mergeCell ref="S8:S9"/>
    <mergeCell ref="N6:O6"/>
    <mergeCell ref="N7:O7"/>
    <mergeCell ref="R6:S6"/>
    <mergeCell ref="R7:S7"/>
    <mergeCell ref="Q41:Q45"/>
    <mergeCell ref="Q46:Q50"/>
    <mergeCell ref="R36:R40"/>
    <mergeCell ref="R41:R45"/>
    <mergeCell ref="R46:R50"/>
    <mergeCell ref="B19:B24"/>
    <mergeCell ref="B25:B30"/>
    <mergeCell ref="J8:J9"/>
    <mergeCell ref="K8:K9"/>
    <mergeCell ref="V4:AF4"/>
    <mergeCell ref="T6:T7"/>
    <mergeCell ref="N8:N9"/>
    <mergeCell ref="O8:O9"/>
    <mergeCell ref="AJ8:AJ9"/>
    <mergeCell ref="V6:AF6"/>
  </mergeCells>
  <dataValidations count="1">
    <dataValidation type="list" allowBlank="1" showInputMessage="1" showErrorMessage="1" sqref="AC32:AH32 T32:X32 V8:AF8" xr:uid="{CFCCFC6E-8CAA-4FD6-8230-5487DF0A9159}">
      <formula1>$D$63:$D$67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7781-F525-4248-A8E5-177284D16AE3}">
  <dimension ref="B1:Y83"/>
  <sheetViews>
    <sheetView tabSelected="1" topLeftCell="B1" workbookViewId="0">
      <selection activeCell="J7" sqref="J7"/>
    </sheetView>
  </sheetViews>
  <sheetFormatPr defaultRowHeight="15"/>
  <cols>
    <col min="3" max="3" width="11.28515625" customWidth="1"/>
    <col min="4" max="4" width="10.85546875" customWidth="1"/>
    <col min="5" max="5" width="16.7109375" bestFit="1" customWidth="1"/>
    <col min="6" max="6" width="11.28515625" bestFit="1" customWidth="1"/>
    <col min="8" max="8" width="11.28515625" bestFit="1" customWidth="1"/>
    <col min="10" max="10" width="11.28515625" bestFit="1" customWidth="1"/>
    <col min="12" max="12" width="11.28515625" bestFit="1" customWidth="1"/>
    <col min="14" max="14" width="11.28515625" bestFit="1" customWidth="1"/>
    <col min="16" max="16" width="11.28515625" bestFit="1" customWidth="1"/>
    <col min="18" max="18" width="11.28515625" bestFit="1" customWidth="1"/>
    <col min="20" max="20" width="11.28515625" bestFit="1" customWidth="1"/>
    <col min="22" max="22" width="11.28515625" bestFit="1" customWidth="1"/>
    <col min="24" max="24" width="11.28515625" bestFit="1" customWidth="1"/>
  </cols>
  <sheetData>
    <row r="1" spans="2:6" ht="21">
      <c r="B1" s="54" t="s">
        <v>78</v>
      </c>
    </row>
    <row r="3" spans="2:6">
      <c r="B3" t="s">
        <v>79</v>
      </c>
      <c r="D3" s="126"/>
    </row>
    <row r="4" spans="2:6">
      <c r="B4" t="s">
        <v>80</v>
      </c>
      <c r="D4" s="126"/>
    </row>
    <row r="5" spans="2:6">
      <c r="B5" t="s">
        <v>81</v>
      </c>
      <c r="D5" s="126"/>
      <c r="E5" t="s">
        <v>82</v>
      </c>
    </row>
    <row r="6" spans="2:6">
      <c r="B6" t="s">
        <v>83</v>
      </c>
      <c r="D6" s="126"/>
      <c r="E6" t="s">
        <v>84</v>
      </c>
    </row>
    <row r="7" spans="2:6">
      <c r="B7" t="s">
        <v>85</v>
      </c>
      <c r="D7" s="126"/>
      <c r="E7" t="s">
        <v>84</v>
      </c>
    </row>
    <row r="8" spans="2:6">
      <c r="B8" t="s">
        <v>86</v>
      </c>
      <c r="D8" s="126"/>
      <c r="E8" t="s">
        <v>84</v>
      </c>
    </row>
    <row r="9" spans="2:6">
      <c r="B9" t="s">
        <v>87</v>
      </c>
      <c r="D9" s="126"/>
      <c r="E9" t="s">
        <v>88</v>
      </c>
    </row>
    <row r="10" spans="2:6">
      <c r="B10" t="s">
        <v>89</v>
      </c>
      <c r="D10" s="126"/>
      <c r="E10" t="s">
        <v>88</v>
      </c>
      <c r="F10" t="s">
        <v>90</v>
      </c>
    </row>
    <row r="11" spans="2:6">
      <c r="B11" t="s">
        <v>91</v>
      </c>
      <c r="D11" s="126"/>
      <c r="E11" t="s">
        <v>88</v>
      </c>
    </row>
    <row r="13" spans="2:6" ht="21">
      <c r="B13" s="54" t="s">
        <v>92</v>
      </c>
    </row>
    <row r="16" spans="2:6" ht="15.75" thickBot="1">
      <c r="D16" s="173"/>
      <c r="E16" s="173"/>
      <c r="F16" t="s">
        <v>93</v>
      </c>
    </row>
    <row r="17" spans="2:25">
      <c r="C17" s="70" t="s">
        <v>94</v>
      </c>
      <c r="D17" s="163">
        <v>1</v>
      </c>
      <c r="E17" s="164" t="s">
        <v>95</v>
      </c>
      <c r="F17" s="163">
        <v>0.95</v>
      </c>
      <c r="G17" s="164" t="s">
        <v>95</v>
      </c>
      <c r="H17" s="163">
        <v>0.9</v>
      </c>
      <c r="I17" s="164" t="s">
        <v>95</v>
      </c>
      <c r="J17" s="163">
        <v>0.85</v>
      </c>
      <c r="K17" s="164" t="s">
        <v>95</v>
      </c>
      <c r="L17" s="163">
        <v>0.8</v>
      </c>
      <c r="M17" s="164" t="s">
        <v>95</v>
      </c>
      <c r="N17" s="163">
        <v>0.75</v>
      </c>
      <c r="O17" s="164" t="s">
        <v>95</v>
      </c>
      <c r="P17" s="163">
        <v>0.7</v>
      </c>
      <c r="Q17" s="164" t="s">
        <v>95</v>
      </c>
      <c r="R17" s="163">
        <v>0.65</v>
      </c>
      <c r="S17" s="164" t="s">
        <v>95</v>
      </c>
      <c r="T17" s="163">
        <v>0.6</v>
      </c>
      <c r="U17" s="164" t="s">
        <v>95</v>
      </c>
      <c r="V17" s="163">
        <v>0.55000000000000004</v>
      </c>
      <c r="W17" s="164" t="s">
        <v>95</v>
      </c>
      <c r="X17" s="163">
        <v>0.5</v>
      </c>
      <c r="Y17" s="164" t="s">
        <v>95</v>
      </c>
    </row>
    <row r="18" spans="2:25">
      <c r="D18" s="30">
        <f>$D$7</f>
        <v>0</v>
      </c>
      <c r="E18" s="6" t="s">
        <v>70</v>
      </c>
      <c r="F18" s="30">
        <f>$D$7*F17</f>
        <v>0</v>
      </c>
      <c r="G18" s="6" t="s">
        <v>70</v>
      </c>
      <c r="H18" s="30">
        <f>$D$7*H17</f>
        <v>0</v>
      </c>
      <c r="I18" s="6" t="s">
        <v>70</v>
      </c>
      <c r="J18" s="30">
        <f>$D$7*J17</f>
        <v>0</v>
      </c>
      <c r="K18" s="6" t="s">
        <v>70</v>
      </c>
      <c r="L18" s="30">
        <f>$D$7*L17</f>
        <v>0</v>
      </c>
      <c r="M18" s="6" t="s">
        <v>70</v>
      </c>
      <c r="N18" s="30">
        <f>$D$7*N17</f>
        <v>0</v>
      </c>
      <c r="O18" s="6" t="s">
        <v>70</v>
      </c>
      <c r="P18" s="30">
        <f>$D$7*P17</f>
        <v>0</v>
      </c>
      <c r="Q18" s="6" t="s">
        <v>70</v>
      </c>
      <c r="R18" s="30">
        <f>$D$7*R17</f>
        <v>0</v>
      </c>
      <c r="S18" s="6" t="s">
        <v>70</v>
      </c>
      <c r="T18" s="30">
        <f>$D$7*T17</f>
        <v>0</v>
      </c>
      <c r="U18" s="6" t="s">
        <v>70</v>
      </c>
      <c r="V18" s="30">
        <f>$D$7*V17</f>
        <v>0</v>
      </c>
      <c r="W18" s="6" t="s">
        <v>70</v>
      </c>
      <c r="X18" s="30">
        <f>$D$7*X17</f>
        <v>0</v>
      </c>
      <c r="Y18" s="6" t="s">
        <v>70</v>
      </c>
    </row>
    <row r="19" spans="2:25">
      <c r="D19" s="31" t="s">
        <v>96</v>
      </c>
      <c r="E19" s="8" t="s">
        <v>97</v>
      </c>
      <c r="F19" s="31" t="s">
        <v>96</v>
      </c>
      <c r="G19" s="8" t="s">
        <v>97</v>
      </c>
      <c r="H19" s="31" t="s">
        <v>96</v>
      </c>
      <c r="I19" s="8" t="s">
        <v>97</v>
      </c>
      <c r="J19" s="31" t="s">
        <v>96</v>
      </c>
      <c r="K19" s="8" t="s">
        <v>97</v>
      </c>
      <c r="L19" s="31" t="s">
        <v>96</v>
      </c>
      <c r="M19" s="8" t="s">
        <v>97</v>
      </c>
      <c r="N19" s="31" t="s">
        <v>96</v>
      </c>
      <c r="O19" s="8" t="s">
        <v>97</v>
      </c>
      <c r="P19" s="31" t="s">
        <v>96</v>
      </c>
      <c r="Q19" s="8" t="s">
        <v>97</v>
      </c>
      <c r="R19" s="31" t="s">
        <v>96</v>
      </c>
      <c r="S19" s="8" t="s">
        <v>97</v>
      </c>
      <c r="T19" s="31" t="s">
        <v>96</v>
      </c>
      <c r="U19" s="8" t="s">
        <v>97</v>
      </c>
      <c r="V19" s="31" t="s">
        <v>96</v>
      </c>
      <c r="W19" s="8" t="s">
        <v>97</v>
      </c>
      <c r="X19" s="31" t="s">
        <v>96</v>
      </c>
      <c r="Y19" s="8" t="s">
        <v>97</v>
      </c>
    </row>
    <row r="20" spans="2:25" ht="15" customHeight="1">
      <c r="B20" s="232" t="s">
        <v>98</v>
      </c>
      <c r="C20" s="233"/>
      <c r="D20" s="118"/>
      <c r="E20" s="130"/>
      <c r="F20" s="162" t="e">
        <f>($D20/($D$43/F$43))</f>
        <v>#DIV/0!</v>
      </c>
      <c r="G20" s="131" t="e">
        <f>($E20/(($D$43/F$43)^2))</f>
        <v>#DIV/0!</v>
      </c>
      <c r="H20" s="162" t="e">
        <f>($D20/($D$43/H$43))</f>
        <v>#DIV/0!</v>
      </c>
      <c r="I20" s="131" t="e">
        <f>($E20/(($D$43/H$43)^2))</f>
        <v>#DIV/0!</v>
      </c>
      <c r="J20" s="162" t="e">
        <f>($D20/($D$43/J$43))</f>
        <v>#DIV/0!</v>
      </c>
      <c r="K20" s="131" t="e">
        <f>($E20/(($D$43/J$43)^2))</f>
        <v>#DIV/0!</v>
      </c>
      <c r="L20" s="162" t="e">
        <f>($D20/($D$43/L$43))</f>
        <v>#DIV/0!</v>
      </c>
      <c r="M20" s="131" t="e">
        <f>($E20/(($D$43/L$43)^2))</f>
        <v>#DIV/0!</v>
      </c>
      <c r="N20" s="162" t="e">
        <f>($D20/($D$43/N$43))</f>
        <v>#DIV/0!</v>
      </c>
      <c r="O20" s="131" t="e">
        <f>($E20/(($D$43/N$43)^2))</f>
        <v>#DIV/0!</v>
      </c>
      <c r="P20" s="162" t="e">
        <f>($D20/($D$43/P$43))</f>
        <v>#DIV/0!</v>
      </c>
      <c r="Q20" s="131" t="e">
        <f>($E20/(($D$43/P$43)^2))</f>
        <v>#DIV/0!</v>
      </c>
      <c r="R20" s="162" t="e">
        <f>($D20/($D$43/R$43))</f>
        <v>#DIV/0!</v>
      </c>
      <c r="S20" s="131" t="e">
        <f>($E20/(($D$43/R$43)^2))</f>
        <v>#DIV/0!</v>
      </c>
      <c r="T20" s="162" t="e">
        <f>($D20/($D$43/T$43))</f>
        <v>#DIV/0!</v>
      </c>
      <c r="U20" s="131" t="e">
        <f>($E20/(($D$43/T$43)^2))</f>
        <v>#DIV/0!</v>
      </c>
      <c r="V20" s="162" t="e">
        <f>($D20/($D$43/V$43))</f>
        <v>#DIV/0!</v>
      </c>
      <c r="W20" s="131" t="e">
        <f>($E20/(($D$43/V$43)^2))</f>
        <v>#DIV/0!</v>
      </c>
      <c r="X20" s="162" t="e">
        <f>($D20/($D$43/X$43))</f>
        <v>#DIV/0!</v>
      </c>
      <c r="Y20" s="131" t="e">
        <f>($E20/(($D$43/X$43)^2))</f>
        <v>#DIV/0!</v>
      </c>
    </row>
    <row r="21" spans="2:25">
      <c r="B21" s="232"/>
      <c r="C21" s="233"/>
      <c r="D21" s="118"/>
      <c r="E21" s="130"/>
      <c r="F21" s="162" t="e">
        <f>($D21/($D$43/F$43))</f>
        <v>#DIV/0!</v>
      </c>
      <c r="G21" s="131" t="e">
        <f>($E21/(($D$43/F$43)^2))</f>
        <v>#DIV/0!</v>
      </c>
      <c r="H21" s="162" t="e">
        <f>($D21/($D$43/H$43))</f>
        <v>#DIV/0!</v>
      </c>
      <c r="I21" s="131" t="e">
        <f>($E21/(($D$43/H$43)^2))</f>
        <v>#DIV/0!</v>
      </c>
      <c r="J21" s="162" t="e">
        <f>($D21/($D$43/J$43))</f>
        <v>#DIV/0!</v>
      </c>
      <c r="K21" s="131" t="e">
        <f>($E21/(($D$43/J$43)^2))</f>
        <v>#DIV/0!</v>
      </c>
      <c r="L21" s="162" t="e">
        <f>($D21/($D$43/L$43))</f>
        <v>#DIV/0!</v>
      </c>
      <c r="M21" s="131" t="e">
        <f>($E21/(($D$43/L$43)^2))</f>
        <v>#DIV/0!</v>
      </c>
      <c r="N21" s="162" t="e">
        <f>($D21/($D$43/N$43))</f>
        <v>#DIV/0!</v>
      </c>
      <c r="O21" s="131" t="e">
        <f>($E21/(($D$43/N$43)^2))</f>
        <v>#DIV/0!</v>
      </c>
      <c r="P21" s="162" t="e">
        <f>($D21/($D$43/P$43))</f>
        <v>#DIV/0!</v>
      </c>
      <c r="Q21" s="131" t="e">
        <f>($E21/(($D$43/P$43)^2))</f>
        <v>#DIV/0!</v>
      </c>
      <c r="R21" s="162" t="e">
        <f>($D21/($D$43/R$43))</f>
        <v>#DIV/0!</v>
      </c>
      <c r="S21" s="131" t="e">
        <f>($E21/(($D$43/R$43)^2))</f>
        <v>#DIV/0!</v>
      </c>
      <c r="T21" s="162" t="e">
        <f>($D21/($D$43/T$43))</f>
        <v>#DIV/0!</v>
      </c>
      <c r="U21" s="131" t="e">
        <f>($E21/(($D$43/T$43)^2))</f>
        <v>#DIV/0!</v>
      </c>
      <c r="V21" s="162" t="e">
        <f>($D21/($D$43/V$43))</f>
        <v>#DIV/0!</v>
      </c>
      <c r="W21" s="131" t="e">
        <f>($E21/(($D$43/V$43)^2))</f>
        <v>#DIV/0!</v>
      </c>
      <c r="X21" s="162" t="e">
        <f>($D21/($D$43/X$43))</f>
        <v>#DIV/0!</v>
      </c>
      <c r="Y21" s="131" t="e">
        <f>($E21/(($D$43/X$43)^2))</f>
        <v>#DIV/0!</v>
      </c>
    </row>
    <row r="22" spans="2:25">
      <c r="B22" s="232"/>
      <c r="C22" s="233"/>
      <c r="D22" s="118"/>
      <c r="E22" s="130"/>
      <c r="F22" s="162" t="e">
        <f>($D22/($D$43/F$43))</f>
        <v>#DIV/0!</v>
      </c>
      <c r="G22" s="131" t="e">
        <f>($E22/(($D$43/F$43)^2))</f>
        <v>#DIV/0!</v>
      </c>
      <c r="H22" s="162" t="e">
        <f>($D22/($D$43/H$43))</f>
        <v>#DIV/0!</v>
      </c>
      <c r="I22" s="131" t="e">
        <f>($E22/(($D$43/H$43)^2))</f>
        <v>#DIV/0!</v>
      </c>
      <c r="J22" s="162" t="e">
        <f>($D22/($D$43/J$43))</f>
        <v>#DIV/0!</v>
      </c>
      <c r="K22" s="131" t="e">
        <f>($E22/(($D$43/J$43)^2))</f>
        <v>#DIV/0!</v>
      </c>
      <c r="L22" s="162" t="e">
        <f>($D22/($D$43/L$43))</f>
        <v>#DIV/0!</v>
      </c>
      <c r="M22" s="131" t="e">
        <f>($E22/(($D$43/L$43)^2))</f>
        <v>#DIV/0!</v>
      </c>
      <c r="N22" s="162" t="e">
        <f>($D22/($D$43/N$43))</f>
        <v>#DIV/0!</v>
      </c>
      <c r="O22" s="131" t="e">
        <f>($E22/(($D$43/N$43)^2))</f>
        <v>#DIV/0!</v>
      </c>
      <c r="P22" s="162" t="e">
        <f>($D22/($D$43/P$43))</f>
        <v>#DIV/0!</v>
      </c>
      <c r="Q22" s="131" t="e">
        <f>($E22/(($D$43/P$43)^2))</f>
        <v>#DIV/0!</v>
      </c>
      <c r="R22" s="162" t="e">
        <f>($D22/($D$43/R$43))</f>
        <v>#DIV/0!</v>
      </c>
      <c r="S22" s="131" t="e">
        <f>($E22/(($D$43/R$43)^2))</f>
        <v>#DIV/0!</v>
      </c>
      <c r="T22" s="162" t="e">
        <f>($D22/($D$43/T$43))</f>
        <v>#DIV/0!</v>
      </c>
      <c r="U22" s="131" t="e">
        <f>($E22/(($D$43/T$43)^2))</f>
        <v>#DIV/0!</v>
      </c>
      <c r="V22" s="162" t="e">
        <f>($D22/($D$43/V$43))</f>
        <v>#DIV/0!</v>
      </c>
      <c r="W22" s="131" t="e">
        <f>($E22/(($D$43/V$43)^2))</f>
        <v>#DIV/0!</v>
      </c>
      <c r="X22" s="162" t="e">
        <f>($D22/($D$43/X$43))</f>
        <v>#DIV/0!</v>
      </c>
      <c r="Y22" s="131" t="e">
        <f>($E22/(($D$43/X$43)^2))</f>
        <v>#DIV/0!</v>
      </c>
    </row>
    <row r="23" spans="2:25">
      <c r="D23" s="118"/>
      <c r="E23" s="130"/>
      <c r="F23" s="162" t="e">
        <f>($D23/($D$43/F$43))</f>
        <v>#DIV/0!</v>
      </c>
      <c r="G23" s="131" t="e">
        <f>($E23/(($D$43/F$43)^2))</f>
        <v>#DIV/0!</v>
      </c>
      <c r="H23" s="162" t="e">
        <f>($D23/($D$43/H$43))</f>
        <v>#DIV/0!</v>
      </c>
      <c r="I23" s="131" t="e">
        <f>($E23/(($D$43/H$43)^2))</f>
        <v>#DIV/0!</v>
      </c>
      <c r="J23" s="162" t="e">
        <f>($D23/($D$43/J$43))</f>
        <v>#DIV/0!</v>
      </c>
      <c r="K23" s="131" t="e">
        <f>($E23/(($D$43/J$43)^2))</f>
        <v>#DIV/0!</v>
      </c>
      <c r="L23" s="162" t="e">
        <f>($D23/($D$43/L$43))</f>
        <v>#DIV/0!</v>
      </c>
      <c r="M23" s="131" t="e">
        <f>($E23/(($D$43/L$43)^2))</f>
        <v>#DIV/0!</v>
      </c>
      <c r="N23" s="162" t="e">
        <f>($D23/($D$43/N$43))</f>
        <v>#DIV/0!</v>
      </c>
      <c r="O23" s="131" t="e">
        <f>($E23/(($D$43/N$43)^2))</f>
        <v>#DIV/0!</v>
      </c>
      <c r="P23" s="162" t="e">
        <f>($D23/($D$43/P$43))</f>
        <v>#DIV/0!</v>
      </c>
      <c r="Q23" s="131" t="e">
        <f>($E23/(($D$43/P$43)^2))</f>
        <v>#DIV/0!</v>
      </c>
      <c r="R23" s="162" t="e">
        <f>($D23/($D$43/R$43))</f>
        <v>#DIV/0!</v>
      </c>
      <c r="S23" s="131" t="e">
        <f>($E23/(($D$43/R$43)^2))</f>
        <v>#DIV/0!</v>
      </c>
      <c r="T23" s="162" t="e">
        <f>($D23/($D$43/T$43))</f>
        <v>#DIV/0!</v>
      </c>
      <c r="U23" s="131" t="e">
        <f>($E23/(($D$43/T$43)^2))</f>
        <v>#DIV/0!</v>
      </c>
      <c r="V23" s="162" t="e">
        <f>($D23/($D$43/V$43))</f>
        <v>#DIV/0!</v>
      </c>
      <c r="W23" s="131" t="e">
        <f>($E23/(($D$43/V$43)^2))</f>
        <v>#DIV/0!</v>
      </c>
      <c r="X23" s="162" t="e">
        <f>($D23/($D$43/X$43))</f>
        <v>#DIV/0!</v>
      </c>
      <c r="Y23" s="131" t="e">
        <f>($E23/(($D$43/X$43)^2))</f>
        <v>#DIV/0!</v>
      </c>
    </row>
    <row r="24" spans="2:25" ht="15.75" thickBot="1">
      <c r="D24" s="132"/>
      <c r="E24" s="133"/>
      <c r="F24" s="35" t="e">
        <f>($D24/($D$43/F$43))</f>
        <v>#DIV/0!</v>
      </c>
      <c r="G24" s="134" t="e">
        <f>($E24/(($D$43/F$43)^2))</f>
        <v>#DIV/0!</v>
      </c>
      <c r="H24" s="35" t="e">
        <f>($D24/($D$43/H$43))</f>
        <v>#DIV/0!</v>
      </c>
      <c r="I24" s="134" t="e">
        <f>($E24/(($D$43/H$43)^2))</f>
        <v>#DIV/0!</v>
      </c>
      <c r="J24" s="35" t="e">
        <f>($D24/($D$43/J$43))</f>
        <v>#DIV/0!</v>
      </c>
      <c r="K24" s="134" t="e">
        <f>($E24/(($D$43/J$43)^2))</f>
        <v>#DIV/0!</v>
      </c>
      <c r="L24" s="35" t="e">
        <f>($D24/($D$43/L$43))</f>
        <v>#DIV/0!</v>
      </c>
      <c r="M24" s="134" t="e">
        <f>($E24/(($D$43/L$43)^2))</f>
        <v>#DIV/0!</v>
      </c>
      <c r="N24" s="35" t="e">
        <f>($D24/($D$43/N$43))</f>
        <v>#DIV/0!</v>
      </c>
      <c r="O24" s="134" t="e">
        <f>($E24/(($D$43/N$43)^2))</f>
        <v>#DIV/0!</v>
      </c>
      <c r="P24" s="35" t="e">
        <f>($D24/($D$43/P$43))</f>
        <v>#DIV/0!</v>
      </c>
      <c r="Q24" s="134" t="e">
        <f>($E24/(($D$43/P$43)^2))</f>
        <v>#DIV/0!</v>
      </c>
      <c r="R24" s="35" t="e">
        <f>($D24/($D$43/R$43))</f>
        <v>#DIV/0!</v>
      </c>
      <c r="S24" s="134" t="e">
        <f>($E24/(($D$43/R$43)^2))</f>
        <v>#DIV/0!</v>
      </c>
      <c r="T24" s="35" t="e">
        <f>($D24/($D$43/T$43))</f>
        <v>#DIV/0!</v>
      </c>
      <c r="U24" s="134" t="e">
        <f>($E24/(($D$43/T$43)^2))</f>
        <v>#DIV/0!</v>
      </c>
      <c r="V24" s="35" t="e">
        <f>($D24/($D$43/V$43))</f>
        <v>#DIV/0!</v>
      </c>
      <c r="W24" s="134" t="e">
        <f>($E24/(($D$43/V$43)^2))</f>
        <v>#DIV/0!</v>
      </c>
      <c r="X24" s="35" t="e">
        <f>($D24/($D$43/X$43))</f>
        <v>#DIV/0!</v>
      </c>
      <c r="Y24" s="134" t="e">
        <f>($E24/(($D$43/X$43)^2))</f>
        <v>#DIV/0!</v>
      </c>
    </row>
    <row r="25" spans="2:25" ht="15.75" thickBot="1"/>
    <row r="26" spans="2:25">
      <c r="C26" t="s">
        <v>99</v>
      </c>
      <c r="D26" s="128">
        <v>1</v>
      </c>
      <c r="E26" s="129" t="s">
        <v>95</v>
      </c>
      <c r="F26" s="128">
        <f>F17</f>
        <v>0.95</v>
      </c>
      <c r="G26" s="129" t="s">
        <v>95</v>
      </c>
      <c r="H26" s="128">
        <f>H17</f>
        <v>0.9</v>
      </c>
      <c r="I26" s="129" t="s">
        <v>95</v>
      </c>
      <c r="J26" s="128">
        <f>J17</f>
        <v>0.85</v>
      </c>
      <c r="K26" s="129" t="s">
        <v>95</v>
      </c>
      <c r="L26" s="128">
        <f>L17</f>
        <v>0.8</v>
      </c>
      <c r="M26" s="129" t="s">
        <v>95</v>
      </c>
      <c r="N26" s="128">
        <f>N17</f>
        <v>0.75</v>
      </c>
      <c r="O26" s="129" t="s">
        <v>95</v>
      </c>
      <c r="P26" s="128">
        <f>P17</f>
        <v>0.7</v>
      </c>
      <c r="Q26" s="129" t="s">
        <v>95</v>
      </c>
      <c r="R26" s="128">
        <f>R17</f>
        <v>0.65</v>
      </c>
      <c r="S26" s="129" t="s">
        <v>95</v>
      </c>
      <c r="T26" s="128">
        <f>T17</f>
        <v>0.6</v>
      </c>
      <c r="U26" s="129" t="s">
        <v>95</v>
      </c>
      <c r="V26" s="128">
        <f>V17</f>
        <v>0.55000000000000004</v>
      </c>
      <c r="W26" s="129" t="s">
        <v>95</v>
      </c>
      <c r="X26" s="128">
        <f>X17</f>
        <v>0.5</v>
      </c>
      <c r="Y26" s="129" t="s">
        <v>95</v>
      </c>
    </row>
    <row r="27" spans="2:25">
      <c r="D27" s="30">
        <f>$D$7</f>
        <v>0</v>
      </c>
      <c r="E27" s="6" t="s">
        <v>70</v>
      </c>
      <c r="F27" s="30">
        <f>$D$7*F26</f>
        <v>0</v>
      </c>
      <c r="G27" s="6" t="s">
        <v>70</v>
      </c>
      <c r="H27" s="30">
        <f>$D$7*H26</f>
        <v>0</v>
      </c>
      <c r="I27" s="6" t="s">
        <v>70</v>
      </c>
      <c r="J27" s="30">
        <f>$D$7*J26</f>
        <v>0</v>
      </c>
      <c r="K27" s="6" t="s">
        <v>70</v>
      </c>
      <c r="L27" s="30">
        <f>$D$7*L26</f>
        <v>0</v>
      </c>
      <c r="M27" s="6" t="s">
        <v>70</v>
      </c>
      <c r="N27" s="30">
        <f>$D$7*N26</f>
        <v>0</v>
      </c>
      <c r="O27" s="6" t="s">
        <v>70</v>
      </c>
      <c r="P27" s="30">
        <f>$D$7*P26</f>
        <v>0</v>
      </c>
      <c r="Q27" s="6" t="s">
        <v>70</v>
      </c>
      <c r="R27" s="30">
        <f>$D$7*R26</f>
        <v>0</v>
      </c>
      <c r="S27" s="6" t="s">
        <v>70</v>
      </c>
      <c r="T27" s="30">
        <f>$D$7*T26</f>
        <v>0</v>
      </c>
      <c r="U27" s="6" t="s">
        <v>70</v>
      </c>
      <c r="V27" s="30">
        <f>$D$7*V26</f>
        <v>0</v>
      </c>
      <c r="W27" s="6" t="s">
        <v>70</v>
      </c>
      <c r="X27" s="30">
        <f>$D$7*X26</f>
        <v>0</v>
      </c>
      <c r="Y27" s="6" t="s">
        <v>70</v>
      </c>
    </row>
    <row r="28" spans="2:25" ht="15.75" thickBot="1">
      <c r="D28" s="31" t="s">
        <v>96</v>
      </c>
      <c r="E28" s="6" t="s">
        <v>97</v>
      </c>
      <c r="F28" s="30" t="s">
        <v>96</v>
      </c>
      <c r="G28" s="6" t="s">
        <v>97</v>
      </c>
      <c r="H28" s="30" t="s">
        <v>96</v>
      </c>
      <c r="I28" s="6" t="s">
        <v>97</v>
      </c>
      <c r="J28" s="30" t="s">
        <v>96</v>
      </c>
      <c r="K28" s="6" t="s">
        <v>97</v>
      </c>
      <c r="L28" s="30" t="s">
        <v>96</v>
      </c>
      <c r="M28" s="6" t="s">
        <v>97</v>
      </c>
      <c r="N28" s="30" t="s">
        <v>96</v>
      </c>
      <c r="O28" s="6" t="s">
        <v>97</v>
      </c>
      <c r="P28" s="30" t="s">
        <v>96</v>
      </c>
      <c r="Q28" s="6" t="s">
        <v>97</v>
      </c>
      <c r="R28" s="30" t="s">
        <v>96</v>
      </c>
      <c r="S28" s="6" t="s">
        <v>97</v>
      </c>
      <c r="T28" s="30" t="s">
        <v>96</v>
      </c>
      <c r="U28" s="6" t="s">
        <v>97</v>
      </c>
      <c r="V28" s="30" t="s">
        <v>96</v>
      </c>
      <c r="W28" s="6" t="s">
        <v>97</v>
      </c>
      <c r="X28" s="30" t="s">
        <v>96</v>
      </c>
      <c r="Y28" s="6" t="s">
        <v>97</v>
      </c>
    </row>
    <row r="29" spans="2:25">
      <c r="D29" s="155">
        <f>D20*2</f>
        <v>0</v>
      </c>
      <c r="E29" s="146">
        <f>E20</f>
        <v>0</v>
      </c>
      <c r="F29" s="155" t="e">
        <f>($D29/($D$43/F$43))</f>
        <v>#DIV/0!</v>
      </c>
      <c r="G29" s="137" t="e">
        <f>G20</f>
        <v>#DIV/0!</v>
      </c>
      <c r="H29" s="155" t="e">
        <f>($D29/($D$43/H$43))</f>
        <v>#DIV/0!</v>
      </c>
      <c r="I29" s="137" t="e">
        <f>I20</f>
        <v>#DIV/0!</v>
      </c>
      <c r="J29" s="155" t="e">
        <f>($D29/($D$43/J$43))</f>
        <v>#DIV/0!</v>
      </c>
      <c r="K29" s="137" t="e">
        <f>K20</f>
        <v>#DIV/0!</v>
      </c>
      <c r="L29" s="155" t="e">
        <f>($D29/($D$43/L$43))</f>
        <v>#DIV/0!</v>
      </c>
      <c r="M29" s="137" t="e">
        <f>M20</f>
        <v>#DIV/0!</v>
      </c>
      <c r="N29" s="155" t="e">
        <f>($D29/($D$43/N$43))</f>
        <v>#DIV/0!</v>
      </c>
      <c r="O29" s="137" t="e">
        <f>O20</f>
        <v>#DIV/0!</v>
      </c>
      <c r="P29" s="155" t="e">
        <f>($D29/($D$43/P$43))</f>
        <v>#DIV/0!</v>
      </c>
      <c r="Q29" s="137" t="e">
        <f>Q20</f>
        <v>#DIV/0!</v>
      </c>
      <c r="R29" s="155" t="e">
        <f>($D29/($D$43/R$43))</f>
        <v>#DIV/0!</v>
      </c>
      <c r="S29" s="137" t="e">
        <f>S20</f>
        <v>#DIV/0!</v>
      </c>
      <c r="T29" s="155" t="e">
        <f>($D29/($D$43/T$43))</f>
        <v>#DIV/0!</v>
      </c>
      <c r="U29" s="137" t="e">
        <f>U20</f>
        <v>#DIV/0!</v>
      </c>
      <c r="V29" s="155" t="e">
        <f>($D29/($D$43/V$43))</f>
        <v>#DIV/0!</v>
      </c>
      <c r="W29" s="137" t="e">
        <f>W20</f>
        <v>#DIV/0!</v>
      </c>
      <c r="X29" s="161" t="e">
        <f>($D29/($D$43/X$43))</f>
        <v>#DIV/0!</v>
      </c>
      <c r="Y29" s="137" t="e">
        <f>Y20</f>
        <v>#DIV/0!</v>
      </c>
    </row>
    <row r="30" spans="2:25">
      <c r="D30" s="162">
        <f t="shared" ref="D30:D33" si="0">D21*2</f>
        <v>0</v>
      </c>
      <c r="E30" s="148">
        <f t="shared" ref="E30:E33" si="1">E21</f>
        <v>0</v>
      </c>
      <c r="F30" s="162" t="e">
        <f>($D30/($D$43/F$43))</f>
        <v>#DIV/0!</v>
      </c>
      <c r="G30" s="131" t="e">
        <f t="shared" ref="G30:G33" si="2">G21</f>
        <v>#DIV/0!</v>
      </c>
      <c r="H30" s="162" t="e">
        <f>($D30/($D$43/H$43))</f>
        <v>#DIV/0!</v>
      </c>
      <c r="I30" s="131" t="e">
        <f t="shared" ref="I30:I33" si="3">I21</f>
        <v>#DIV/0!</v>
      </c>
      <c r="J30" s="162" t="e">
        <f>($D30/($D$43/J$43))</f>
        <v>#DIV/0!</v>
      </c>
      <c r="K30" s="131" t="e">
        <f t="shared" ref="K30:K33" si="4">K21</f>
        <v>#DIV/0!</v>
      </c>
      <c r="L30" s="162" t="e">
        <f>($D30/($D$43/L$43))</f>
        <v>#DIV/0!</v>
      </c>
      <c r="M30" s="131" t="e">
        <f t="shared" ref="M30:M33" si="5">M21</f>
        <v>#DIV/0!</v>
      </c>
      <c r="N30" s="162" t="e">
        <f>($D30/($D$43/N$43))</f>
        <v>#DIV/0!</v>
      </c>
      <c r="O30" s="131" t="e">
        <f t="shared" ref="O30:O33" si="6">O21</f>
        <v>#DIV/0!</v>
      </c>
      <c r="P30" s="162" t="e">
        <f>($D30/($D$43/P$43))</f>
        <v>#DIV/0!</v>
      </c>
      <c r="Q30" s="131" t="e">
        <f t="shared" ref="Q30:Q33" si="7">Q21</f>
        <v>#DIV/0!</v>
      </c>
      <c r="R30" s="162" t="e">
        <f>($D30/($D$43/R$43))</f>
        <v>#DIV/0!</v>
      </c>
      <c r="S30" s="131" t="e">
        <f t="shared" ref="S30:S33" si="8">S21</f>
        <v>#DIV/0!</v>
      </c>
      <c r="T30" s="162" t="e">
        <f>($D30/($D$43/T$43))</f>
        <v>#DIV/0!</v>
      </c>
      <c r="U30" s="131" t="e">
        <f t="shared" ref="U30:U33" si="9">U21</f>
        <v>#DIV/0!</v>
      </c>
      <c r="V30" s="162" t="e">
        <f>($D30/($D$43/V$43))</f>
        <v>#DIV/0!</v>
      </c>
      <c r="W30" s="131" t="e">
        <f t="shared" ref="W30:W33" si="10">W21</f>
        <v>#DIV/0!</v>
      </c>
      <c r="X30" s="160" t="e">
        <f>($D30/($D$43/X$43))</f>
        <v>#DIV/0!</v>
      </c>
      <c r="Y30" s="131" t="e">
        <f t="shared" ref="Y30:Y33" si="11">Y21</f>
        <v>#DIV/0!</v>
      </c>
    </row>
    <row r="31" spans="2:25">
      <c r="D31" s="162">
        <f t="shared" si="0"/>
        <v>0</v>
      </c>
      <c r="E31" s="148">
        <f t="shared" si="1"/>
        <v>0</v>
      </c>
      <c r="F31" s="162" t="e">
        <f>($D31/($D$43/F$43))</f>
        <v>#DIV/0!</v>
      </c>
      <c r="G31" s="131" t="e">
        <f t="shared" si="2"/>
        <v>#DIV/0!</v>
      </c>
      <c r="H31" s="162" t="e">
        <f>($D31/($D$43/H$43))</f>
        <v>#DIV/0!</v>
      </c>
      <c r="I31" s="131" t="e">
        <f t="shared" si="3"/>
        <v>#DIV/0!</v>
      </c>
      <c r="J31" s="162" t="e">
        <f>($D31/($D$43/J$43))</f>
        <v>#DIV/0!</v>
      </c>
      <c r="K31" s="131" t="e">
        <f t="shared" si="4"/>
        <v>#DIV/0!</v>
      </c>
      <c r="L31" s="162" t="e">
        <f>($D31/($D$43/L$43))</f>
        <v>#DIV/0!</v>
      </c>
      <c r="M31" s="131" t="e">
        <f t="shared" si="5"/>
        <v>#DIV/0!</v>
      </c>
      <c r="N31" s="162" t="e">
        <f>($D31/($D$43/N$43))</f>
        <v>#DIV/0!</v>
      </c>
      <c r="O31" s="131" t="e">
        <f t="shared" si="6"/>
        <v>#DIV/0!</v>
      </c>
      <c r="P31" s="162" t="e">
        <f>($D31/($D$43/P$43))</f>
        <v>#DIV/0!</v>
      </c>
      <c r="Q31" s="131" t="e">
        <f t="shared" si="7"/>
        <v>#DIV/0!</v>
      </c>
      <c r="R31" s="162" t="e">
        <f>($D31/($D$43/R$43))</f>
        <v>#DIV/0!</v>
      </c>
      <c r="S31" s="131" t="e">
        <f t="shared" si="8"/>
        <v>#DIV/0!</v>
      </c>
      <c r="T31" s="162" t="e">
        <f>($D31/($D$43/T$43))</f>
        <v>#DIV/0!</v>
      </c>
      <c r="U31" s="131" t="e">
        <f t="shared" si="9"/>
        <v>#DIV/0!</v>
      </c>
      <c r="V31" s="162" t="e">
        <f>($D31/($D$43/V$43))</f>
        <v>#DIV/0!</v>
      </c>
      <c r="W31" s="131" t="e">
        <f t="shared" si="10"/>
        <v>#DIV/0!</v>
      </c>
      <c r="X31" s="160" t="e">
        <f>($D31/($D$43/X$43))</f>
        <v>#DIV/0!</v>
      </c>
      <c r="Y31" s="131" t="e">
        <f t="shared" si="11"/>
        <v>#DIV/0!</v>
      </c>
    </row>
    <row r="32" spans="2:25">
      <c r="D32" s="162">
        <f t="shared" si="0"/>
        <v>0</v>
      </c>
      <c r="E32" s="148">
        <f t="shared" si="1"/>
        <v>0</v>
      </c>
      <c r="F32" s="162" t="e">
        <f>($D32/($D$43/F$43))</f>
        <v>#DIV/0!</v>
      </c>
      <c r="G32" s="131" t="e">
        <f t="shared" si="2"/>
        <v>#DIV/0!</v>
      </c>
      <c r="H32" s="162" t="e">
        <f>($D32/($D$43/H$43))</f>
        <v>#DIV/0!</v>
      </c>
      <c r="I32" s="131" t="e">
        <f t="shared" si="3"/>
        <v>#DIV/0!</v>
      </c>
      <c r="J32" s="162" t="e">
        <f>($D32/($D$43/J$43))</f>
        <v>#DIV/0!</v>
      </c>
      <c r="K32" s="131" t="e">
        <f t="shared" si="4"/>
        <v>#DIV/0!</v>
      </c>
      <c r="L32" s="162" t="e">
        <f>($D32/($D$43/L$43))</f>
        <v>#DIV/0!</v>
      </c>
      <c r="M32" s="131" t="e">
        <f t="shared" si="5"/>
        <v>#DIV/0!</v>
      </c>
      <c r="N32" s="162" t="e">
        <f>($D32/($D$43/N$43))</f>
        <v>#DIV/0!</v>
      </c>
      <c r="O32" s="131" t="e">
        <f t="shared" si="6"/>
        <v>#DIV/0!</v>
      </c>
      <c r="P32" s="162" t="e">
        <f>($D32/($D$43/P$43))</f>
        <v>#DIV/0!</v>
      </c>
      <c r="Q32" s="131" t="e">
        <f t="shared" si="7"/>
        <v>#DIV/0!</v>
      </c>
      <c r="R32" s="162" t="e">
        <f>($D32/($D$43/R$43))</f>
        <v>#DIV/0!</v>
      </c>
      <c r="S32" s="131" t="e">
        <f t="shared" si="8"/>
        <v>#DIV/0!</v>
      </c>
      <c r="T32" s="162" t="e">
        <f>($D32/($D$43/T$43))</f>
        <v>#DIV/0!</v>
      </c>
      <c r="U32" s="131" t="e">
        <f t="shared" si="9"/>
        <v>#DIV/0!</v>
      </c>
      <c r="V32" s="162" t="e">
        <f>($D32/($D$43/V$43))</f>
        <v>#DIV/0!</v>
      </c>
      <c r="W32" s="131" t="e">
        <f t="shared" si="10"/>
        <v>#DIV/0!</v>
      </c>
      <c r="X32" s="160" t="e">
        <f>($D32/($D$43/X$43))</f>
        <v>#DIV/0!</v>
      </c>
      <c r="Y32" s="131" t="e">
        <f t="shared" si="11"/>
        <v>#DIV/0!</v>
      </c>
    </row>
    <row r="33" spans="2:25" ht="15.75" thickBot="1">
      <c r="D33" s="35">
        <f t="shared" si="0"/>
        <v>0</v>
      </c>
      <c r="E33" s="149">
        <f t="shared" si="1"/>
        <v>0</v>
      </c>
      <c r="F33" s="35" t="e">
        <f>($D33/($D$43/F$43))</f>
        <v>#DIV/0!</v>
      </c>
      <c r="G33" s="134" t="e">
        <f t="shared" si="2"/>
        <v>#DIV/0!</v>
      </c>
      <c r="H33" s="35" t="e">
        <f>($D33/($D$43/H$43))</f>
        <v>#DIV/0!</v>
      </c>
      <c r="I33" s="134" t="e">
        <f t="shared" si="3"/>
        <v>#DIV/0!</v>
      </c>
      <c r="J33" s="35" t="e">
        <f>($D33/($D$43/J$43))</f>
        <v>#DIV/0!</v>
      </c>
      <c r="K33" s="134" t="e">
        <f t="shared" si="4"/>
        <v>#DIV/0!</v>
      </c>
      <c r="L33" s="35" t="e">
        <f>($D33/($D$43/L$43))</f>
        <v>#DIV/0!</v>
      </c>
      <c r="M33" s="134" t="e">
        <f t="shared" si="5"/>
        <v>#DIV/0!</v>
      </c>
      <c r="N33" s="35" t="e">
        <f>($D33/($D$43/N$43))</f>
        <v>#DIV/0!</v>
      </c>
      <c r="O33" s="134" t="e">
        <f t="shared" si="6"/>
        <v>#DIV/0!</v>
      </c>
      <c r="P33" s="35" t="e">
        <f>($D33/($D$43/P$43))</f>
        <v>#DIV/0!</v>
      </c>
      <c r="Q33" s="134" t="e">
        <f t="shared" si="7"/>
        <v>#DIV/0!</v>
      </c>
      <c r="R33" s="35" t="e">
        <f>($D33/($D$43/R$43))</f>
        <v>#DIV/0!</v>
      </c>
      <c r="S33" s="134" t="e">
        <f t="shared" si="8"/>
        <v>#DIV/0!</v>
      </c>
      <c r="T33" s="35" t="e">
        <f>($D33/($D$43/T$43))</f>
        <v>#DIV/0!</v>
      </c>
      <c r="U33" s="134" t="e">
        <f t="shared" si="9"/>
        <v>#DIV/0!</v>
      </c>
      <c r="V33" s="35" t="e">
        <f>($D33/($D$43/V$43))</f>
        <v>#DIV/0!</v>
      </c>
      <c r="W33" s="134" t="e">
        <f t="shared" si="10"/>
        <v>#DIV/0!</v>
      </c>
      <c r="X33" s="10" t="e">
        <f>($D33/($D$43/X$43))</f>
        <v>#DIV/0!</v>
      </c>
      <c r="Y33" s="134" t="e">
        <f t="shared" si="11"/>
        <v>#DIV/0!</v>
      </c>
    </row>
    <row r="37" spans="2:25" ht="21">
      <c r="B37" s="54" t="s">
        <v>100</v>
      </c>
    </row>
    <row r="38" spans="2:25">
      <c r="B38" t="s">
        <v>101</v>
      </c>
    </row>
    <row r="39" spans="2:25">
      <c r="B39" t="s">
        <v>102</v>
      </c>
    </row>
    <row r="41" spans="2:25" ht="15.75" thickBot="1">
      <c r="D41" s="173"/>
      <c r="E41" s="173"/>
      <c r="F41" t="s">
        <v>93</v>
      </c>
    </row>
    <row r="42" spans="2:25">
      <c r="C42" s="70" t="s">
        <v>94</v>
      </c>
      <c r="D42" s="128">
        <f>D17</f>
        <v>1</v>
      </c>
      <c r="E42" s="129" t="s">
        <v>95</v>
      </c>
      <c r="F42" s="128">
        <f>F17</f>
        <v>0.95</v>
      </c>
      <c r="G42" s="129" t="s">
        <v>95</v>
      </c>
      <c r="H42" s="128">
        <f>H17</f>
        <v>0.9</v>
      </c>
      <c r="I42" s="129" t="s">
        <v>95</v>
      </c>
      <c r="J42" s="128">
        <f>J17</f>
        <v>0.85</v>
      </c>
      <c r="K42" s="129" t="s">
        <v>95</v>
      </c>
      <c r="L42" s="128">
        <f>L17</f>
        <v>0.8</v>
      </c>
      <c r="M42" s="129" t="s">
        <v>95</v>
      </c>
      <c r="N42" s="128">
        <f>N17</f>
        <v>0.75</v>
      </c>
      <c r="O42" s="129" t="s">
        <v>95</v>
      </c>
      <c r="P42" s="128">
        <f>P17</f>
        <v>0.7</v>
      </c>
      <c r="Q42" s="129" t="s">
        <v>95</v>
      </c>
      <c r="R42" s="128">
        <f>R17</f>
        <v>0.65</v>
      </c>
      <c r="S42" s="129" t="s">
        <v>95</v>
      </c>
      <c r="T42" s="128">
        <f>T17</f>
        <v>0.6</v>
      </c>
      <c r="U42" s="129" t="s">
        <v>95</v>
      </c>
      <c r="V42" s="128">
        <f>V17</f>
        <v>0.55000000000000004</v>
      </c>
      <c r="W42" s="129" t="s">
        <v>95</v>
      </c>
      <c r="X42" s="128">
        <f>X17</f>
        <v>0.5</v>
      </c>
      <c r="Y42" s="129" t="s">
        <v>95</v>
      </c>
    </row>
    <row r="43" spans="2:25">
      <c r="D43" s="30">
        <f>$D$7</f>
        <v>0</v>
      </c>
      <c r="E43" s="6" t="s">
        <v>70</v>
      </c>
      <c r="F43" s="30">
        <f>$D$7*F42</f>
        <v>0</v>
      </c>
      <c r="G43" s="6" t="s">
        <v>70</v>
      </c>
      <c r="H43" s="30">
        <f>$D$7*H42</f>
        <v>0</v>
      </c>
      <c r="I43" s="6" t="s">
        <v>70</v>
      </c>
      <c r="J43" s="30">
        <f>$D$7*J42</f>
        <v>0</v>
      </c>
      <c r="K43" s="6" t="s">
        <v>70</v>
      </c>
      <c r="L43" s="30">
        <f>$D$7*L42</f>
        <v>0</v>
      </c>
      <c r="M43" s="6" t="s">
        <v>70</v>
      </c>
      <c r="N43" s="30">
        <f>$D$7*N42</f>
        <v>0</v>
      </c>
      <c r="O43" s="6" t="s">
        <v>70</v>
      </c>
      <c r="P43" s="30">
        <f>$D$7*P42</f>
        <v>0</v>
      </c>
      <c r="Q43" s="6" t="s">
        <v>70</v>
      </c>
      <c r="R43" s="30">
        <f>$D$7*R42</f>
        <v>0</v>
      </c>
      <c r="S43" s="6" t="s">
        <v>70</v>
      </c>
      <c r="T43" s="30">
        <f>$D$7*T42</f>
        <v>0</v>
      </c>
      <c r="U43" s="6" t="s">
        <v>70</v>
      </c>
      <c r="V43" s="30">
        <f>$D$7*V42</f>
        <v>0</v>
      </c>
      <c r="W43" s="6" t="s">
        <v>70</v>
      </c>
      <c r="X43" s="30">
        <f>$D$7*X42</f>
        <v>0</v>
      </c>
      <c r="Y43" s="6" t="s">
        <v>70</v>
      </c>
    </row>
    <row r="44" spans="2:25" ht="15.75" thickBot="1">
      <c r="D44" s="30" t="s">
        <v>96</v>
      </c>
      <c r="E44" s="6" t="s">
        <v>97</v>
      </c>
      <c r="F44" s="30" t="s">
        <v>96</v>
      </c>
      <c r="G44" s="6" t="s">
        <v>97</v>
      </c>
      <c r="H44" s="30" t="s">
        <v>96</v>
      </c>
      <c r="I44" s="6" t="s">
        <v>97</v>
      </c>
      <c r="J44" s="30" t="s">
        <v>96</v>
      </c>
      <c r="K44" s="6" t="s">
        <v>97</v>
      </c>
      <c r="L44" s="30" t="s">
        <v>96</v>
      </c>
      <c r="M44" s="6" t="s">
        <v>97</v>
      </c>
      <c r="N44" s="30" t="s">
        <v>96</v>
      </c>
      <c r="O44" s="6" t="s">
        <v>97</v>
      </c>
      <c r="P44" s="30" t="s">
        <v>96</v>
      </c>
      <c r="Q44" s="6" t="s">
        <v>97</v>
      </c>
      <c r="R44" s="30" t="s">
        <v>96</v>
      </c>
      <c r="S44" s="6" t="s">
        <v>97</v>
      </c>
      <c r="T44" s="30" t="s">
        <v>96</v>
      </c>
      <c r="U44" s="6" t="s">
        <v>97</v>
      </c>
      <c r="V44" s="30" t="s">
        <v>96</v>
      </c>
      <c r="W44" s="6" t="s">
        <v>97</v>
      </c>
      <c r="X44" s="30" t="s">
        <v>96</v>
      </c>
      <c r="Y44" s="6" t="s">
        <v>97</v>
      </c>
    </row>
    <row r="45" spans="2:25">
      <c r="D45" s="155">
        <f>D20</f>
        <v>0</v>
      </c>
      <c r="E45" s="150" t="e">
        <f>E29-'System Curve'!AL36</f>
        <v>#DIV/0!</v>
      </c>
      <c r="F45" s="161" t="e">
        <f>($D45/($D$43/F$43))</f>
        <v>#DIV/0!</v>
      </c>
      <c r="G45" s="137" t="e">
        <f>G20-'System Curve'!AL41</f>
        <v>#DIV/0!</v>
      </c>
      <c r="H45" s="155" t="e">
        <f>($D45/($D$43/H$43))</f>
        <v>#DIV/0!</v>
      </c>
      <c r="I45" s="137" t="e">
        <f>I20-'System Curve'!AL46</f>
        <v>#DIV/0!</v>
      </c>
      <c r="J45" s="155" t="e">
        <f>($D45/($D$43/J$43))</f>
        <v>#DIV/0!</v>
      </c>
      <c r="K45" s="137" t="e">
        <f>K20-'System Curve'!AL51</f>
        <v>#DIV/0!</v>
      </c>
      <c r="L45" s="155" t="e">
        <f>($D45/($D$43/L$43))</f>
        <v>#DIV/0!</v>
      </c>
      <c r="M45" s="137" t="e">
        <f>M20-'System Curve'!AL56</f>
        <v>#DIV/0!</v>
      </c>
      <c r="N45" s="155" t="e">
        <f>($D45/($D$43/N$43))</f>
        <v>#DIV/0!</v>
      </c>
      <c r="O45" s="137" t="e">
        <f>O20-'System Curve'!AL61</f>
        <v>#DIV/0!</v>
      </c>
      <c r="P45" s="155" t="e">
        <f>($D45/($D$43/P$43))</f>
        <v>#DIV/0!</v>
      </c>
      <c r="Q45" s="137" t="e">
        <f>Q20-'System Curve'!AL66</f>
        <v>#DIV/0!</v>
      </c>
      <c r="R45" s="155" t="e">
        <f>($D45/($D$43/R$43))</f>
        <v>#DIV/0!</v>
      </c>
      <c r="S45" s="137" t="e">
        <f>S20-'System Curve'!AL71</f>
        <v>#DIV/0!</v>
      </c>
      <c r="T45" s="155" t="e">
        <f>($D45/($D$43/T$43))</f>
        <v>#DIV/0!</v>
      </c>
      <c r="U45" s="137" t="e">
        <f>U20-'System Curve'!AL76</f>
        <v>#DIV/0!</v>
      </c>
      <c r="V45" s="155" t="e">
        <f>($D45/($D$43/V$43))</f>
        <v>#DIV/0!</v>
      </c>
      <c r="W45" s="137" t="e">
        <f>W20-'System Curve'!AL81</f>
        <v>#DIV/0!</v>
      </c>
      <c r="X45" s="155" t="e">
        <f>($D45/($D$43/X$43))</f>
        <v>#DIV/0!</v>
      </c>
      <c r="Y45" s="137" t="e">
        <f>Y20-'System Curve'!AL86</f>
        <v>#DIV/0!</v>
      </c>
    </row>
    <row r="46" spans="2:25">
      <c r="D46" s="162">
        <f t="shared" ref="D46:D49" si="12">D21</f>
        <v>0</v>
      </c>
      <c r="E46" s="147" t="e">
        <f>E30-'System Curve'!AL37</f>
        <v>#DIV/0!</v>
      </c>
      <c r="F46" s="160" t="e">
        <f>($D46/($D$43/F$43))</f>
        <v>#DIV/0!</v>
      </c>
      <c r="G46" s="131" t="e">
        <f>G21-'System Curve'!AL42</f>
        <v>#DIV/0!</v>
      </c>
      <c r="H46" s="162" t="e">
        <f>($D46/($D$43/H$43))</f>
        <v>#DIV/0!</v>
      </c>
      <c r="I46" s="131" t="e">
        <f>I21-'System Curve'!AL47</f>
        <v>#DIV/0!</v>
      </c>
      <c r="J46" s="162" t="e">
        <f>($D46/($D$43/J$43))</f>
        <v>#DIV/0!</v>
      </c>
      <c r="K46" s="131" t="e">
        <f>K21-'System Curve'!AL52</f>
        <v>#DIV/0!</v>
      </c>
      <c r="L46" s="162" t="e">
        <f>($D46/($D$43/L$43))</f>
        <v>#DIV/0!</v>
      </c>
      <c r="M46" s="131" t="e">
        <f>M21-'System Curve'!AL57</f>
        <v>#DIV/0!</v>
      </c>
      <c r="N46" s="162" t="e">
        <f>($D46/($D$43/N$43))</f>
        <v>#DIV/0!</v>
      </c>
      <c r="O46" s="131" t="e">
        <f>O21-'System Curve'!AL62</f>
        <v>#DIV/0!</v>
      </c>
      <c r="P46" s="162" t="e">
        <f>($D46/($D$43/P$43))</f>
        <v>#DIV/0!</v>
      </c>
      <c r="Q46" s="131" t="e">
        <f>Q21-'System Curve'!AL67</f>
        <v>#DIV/0!</v>
      </c>
      <c r="R46" s="162" t="e">
        <f>($D46/($D$43/R$43))</f>
        <v>#DIV/0!</v>
      </c>
      <c r="S46" s="131" t="e">
        <f>S21-'System Curve'!AL72</f>
        <v>#DIV/0!</v>
      </c>
      <c r="T46" s="162" t="e">
        <f>($D46/($D$43/T$43))</f>
        <v>#DIV/0!</v>
      </c>
      <c r="U46" s="131" t="e">
        <f>U21-'System Curve'!AL77</f>
        <v>#DIV/0!</v>
      </c>
      <c r="V46" s="162" t="e">
        <f>($D46/($D$43/V$43))</f>
        <v>#DIV/0!</v>
      </c>
      <c r="W46" s="131" t="e">
        <f>W21-'System Curve'!AL82</f>
        <v>#DIV/0!</v>
      </c>
      <c r="X46" s="162" t="e">
        <f>($D46/($D$43/X$43))</f>
        <v>#DIV/0!</v>
      </c>
      <c r="Y46" s="131" t="e">
        <f>Y21-'System Curve'!AL87</f>
        <v>#DIV/0!</v>
      </c>
    </row>
    <row r="47" spans="2:25">
      <c r="D47" s="162">
        <f t="shared" si="12"/>
        <v>0</v>
      </c>
      <c r="E47" s="147" t="e">
        <f>E31-'System Curve'!AL38</f>
        <v>#DIV/0!</v>
      </c>
      <c r="F47" s="160" t="e">
        <f>($D47/($D$43/F$43))</f>
        <v>#DIV/0!</v>
      </c>
      <c r="G47" s="131" t="e">
        <f>G22-'System Curve'!AL43</f>
        <v>#DIV/0!</v>
      </c>
      <c r="H47" s="162" t="e">
        <f>($D47/($D$43/H$43))</f>
        <v>#DIV/0!</v>
      </c>
      <c r="I47" s="131" t="e">
        <f>I22-'System Curve'!AL48</f>
        <v>#DIV/0!</v>
      </c>
      <c r="J47" s="162" t="e">
        <f>($D47/($D$43/J$43))</f>
        <v>#DIV/0!</v>
      </c>
      <c r="K47" s="131" t="e">
        <f>K22-'System Curve'!AL53</f>
        <v>#DIV/0!</v>
      </c>
      <c r="L47" s="162" t="e">
        <f>($D47/($D$43/L$43))</f>
        <v>#DIV/0!</v>
      </c>
      <c r="M47" s="131" t="e">
        <f>M22-'System Curve'!AL58</f>
        <v>#DIV/0!</v>
      </c>
      <c r="N47" s="162" t="e">
        <f>($D47/($D$43/N$43))</f>
        <v>#DIV/0!</v>
      </c>
      <c r="O47" s="131" t="e">
        <f>O22-'System Curve'!AL63</f>
        <v>#DIV/0!</v>
      </c>
      <c r="P47" s="162" t="e">
        <f>($D47/($D$43/P$43))</f>
        <v>#DIV/0!</v>
      </c>
      <c r="Q47" s="131" t="e">
        <f>Q22-'System Curve'!AL68</f>
        <v>#DIV/0!</v>
      </c>
      <c r="R47" s="162" t="e">
        <f>($D47/($D$43/R$43))</f>
        <v>#DIV/0!</v>
      </c>
      <c r="S47" s="131" t="e">
        <f>S22-'System Curve'!AL73</f>
        <v>#DIV/0!</v>
      </c>
      <c r="T47" s="162" t="e">
        <f>($D47/($D$43/T$43))</f>
        <v>#DIV/0!</v>
      </c>
      <c r="U47" s="131" t="e">
        <f>U22-'System Curve'!AL78</f>
        <v>#DIV/0!</v>
      </c>
      <c r="V47" s="162" t="e">
        <f>($D47/($D$43/V$43))</f>
        <v>#DIV/0!</v>
      </c>
      <c r="W47" s="131" t="e">
        <f>W22-'System Curve'!AL83</f>
        <v>#DIV/0!</v>
      </c>
      <c r="X47" s="162" t="e">
        <f>($D47/($D$43/X$43))</f>
        <v>#DIV/0!</v>
      </c>
      <c r="Y47" s="131" t="e">
        <f>Y22-'System Curve'!AL88</f>
        <v>#DIV/0!</v>
      </c>
    </row>
    <row r="48" spans="2:25">
      <c r="D48" s="162">
        <f t="shared" si="12"/>
        <v>0</v>
      </c>
      <c r="E48" s="147" t="e">
        <f>E32-'System Curve'!AL39</f>
        <v>#DIV/0!</v>
      </c>
      <c r="F48" s="160" t="e">
        <f>($D48/($D$43/F$43))</f>
        <v>#DIV/0!</v>
      </c>
      <c r="G48" s="131" t="e">
        <f>G23-'System Curve'!AL44</f>
        <v>#DIV/0!</v>
      </c>
      <c r="H48" s="162" t="e">
        <f>($D48/($D$43/H$43))</f>
        <v>#DIV/0!</v>
      </c>
      <c r="I48" s="131" t="e">
        <f>I23-'System Curve'!AL49</f>
        <v>#DIV/0!</v>
      </c>
      <c r="J48" s="162" t="e">
        <f>($D48/($D$43/J$43))</f>
        <v>#DIV/0!</v>
      </c>
      <c r="K48" s="131" t="e">
        <f>K23-'System Curve'!AL54</f>
        <v>#DIV/0!</v>
      </c>
      <c r="L48" s="162" t="e">
        <f>($D48/($D$43/L$43))</f>
        <v>#DIV/0!</v>
      </c>
      <c r="M48" s="131" t="e">
        <f>M23-'System Curve'!AL59</f>
        <v>#DIV/0!</v>
      </c>
      <c r="N48" s="162" t="e">
        <f>($D48/($D$43/N$43))</f>
        <v>#DIV/0!</v>
      </c>
      <c r="O48" s="131" t="e">
        <f>O23-'System Curve'!AL64</f>
        <v>#DIV/0!</v>
      </c>
      <c r="P48" s="162" t="e">
        <f>($D48/($D$43/P$43))</f>
        <v>#DIV/0!</v>
      </c>
      <c r="Q48" s="131" t="e">
        <f>Q23-'System Curve'!AL69</f>
        <v>#DIV/0!</v>
      </c>
      <c r="R48" s="162" t="e">
        <f>($D48/($D$43/R$43))</f>
        <v>#DIV/0!</v>
      </c>
      <c r="S48" s="131" t="e">
        <f>S23-'System Curve'!AL74</f>
        <v>#DIV/0!</v>
      </c>
      <c r="T48" s="162" t="e">
        <f>($D48/($D$43/T$43))</f>
        <v>#DIV/0!</v>
      </c>
      <c r="U48" s="131" t="e">
        <f>U23-'System Curve'!AL79</f>
        <v>#DIV/0!</v>
      </c>
      <c r="V48" s="162" t="e">
        <f>($D48/($D$43/V$43))</f>
        <v>#DIV/0!</v>
      </c>
      <c r="W48" s="131" t="e">
        <f>W23-'System Curve'!AL84</f>
        <v>#DIV/0!</v>
      </c>
      <c r="X48" s="162" t="e">
        <f>($D48/($D$43/X$43))</f>
        <v>#DIV/0!</v>
      </c>
      <c r="Y48" s="131" t="e">
        <f>Y23-'System Curve'!AL89</f>
        <v>#DIV/0!</v>
      </c>
    </row>
    <row r="49" spans="3:25" ht="15.75" thickBot="1">
      <c r="D49" s="35">
        <f t="shared" si="12"/>
        <v>0</v>
      </c>
      <c r="E49" s="151" t="e">
        <f>E33-'System Curve'!AL40</f>
        <v>#DIV/0!</v>
      </c>
      <c r="F49" s="10" t="e">
        <f>($D49/($D$43/F$43))</f>
        <v>#DIV/0!</v>
      </c>
      <c r="G49" s="134" t="e">
        <f>G24-'System Curve'!AL45</f>
        <v>#DIV/0!</v>
      </c>
      <c r="H49" s="35" t="e">
        <f>($D49/($D$43/H$43))</f>
        <v>#DIV/0!</v>
      </c>
      <c r="I49" s="134" t="e">
        <f>I24-'System Curve'!AL50</f>
        <v>#DIV/0!</v>
      </c>
      <c r="J49" s="35" t="e">
        <f>($D49/($D$43/J$43))</f>
        <v>#DIV/0!</v>
      </c>
      <c r="K49" s="134" t="e">
        <f>K24-'System Curve'!AL55</f>
        <v>#DIV/0!</v>
      </c>
      <c r="L49" s="35" t="e">
        <f>($D49/($D$43/L$43))</f>
        <v>#DIV/0!</v>
      </c>
      <c r="M49" s="134" t="e">
        <f>M24-'System Curve'!AL60</f>
        <v>#DIV/0!</v>
      </c>
      <c r="N49" s="35" t="e">
        <f>($D49/($D$43/N$43))</f>
        <v>#DIV/0!</v>
      </c>
      <c r="O49" s="134" t="e">
        <f>O24-'System Curve'!AL65</f>
        <v>#DIV/0!</v>
      </c>
      <c r="P49" s="35" t="e">
        <f>($D49/($D$43/P$43))</f>
        <v>#DIV/0!</v>
      </c>
      <c r="Q49" s="134" t="e">
        <f>Q24-'System Curve'!AL70</f>
        <v>#DIV/0!</v>
      </c>
      <c r="R49" s="35" t="e">
        <f>($D49/($D$43/R$43))</f>
        <v>#DIV/0!</v>
      </c>
      <c r="S49" s="134" t="e">
        <f>S24-'System Curve'!AL75</f>
        <v>#DIV/0!</v>
      </c>
      <c r="T49" s="35" t="e">
        <f>($D49/($D$43/T$43))</f>
        <v>#DIV/0!</v>
      </c>
      <c r="U49" s="134" t="e">
        <f>U24-'System Curve'!AL80</f>
        <v>#DIV/0!</v>
      </c>
      <c r="V49" s="35" t="e">
        <f>($D49/($D$43/V$43))</f>
        <v>#DIV/0!</v>
      </c>
      <c r="W49" s="134" t="e">
        <f>W24-'System Curve'!AL85</f>
        <v>#DIV/0!</v>
      </c>
      <c r="X49" s="35" t="e">
        <f>($D49/($D$43/X$43))</f>
        <v>#DIV/0!</v>
      </c>
      <c r="Y49" s="134" t="e">
        <f>Y24-'System Curve'!AL90</f>
        <v>#DIV/0!</v>
      </c>
    </row>
    <row r="50" spans="3:25" ht="15.75" thickBot="1"/>
    <row r="51" spans="3:25">
      <c r="C51" t="s">
        <v>99</v>
      </c>
      <c r="D51" s="128">
        <f>D17</f>
        <v>1</v>
      </c>
      <c r="E51" s="129" t="s">
        <v>95</v>
      </c>
      <c r="F51" s="128">
        <f>F17</f>
        <v>0.95</v>
      </c>
      <c r="G51" s="129" t="s">
        <v>95</v>
      </c>
      <c r="H51" s="128">
        <f>H17</f>
        <v>0.9</v>
      </c>
      <c r="I51" s="129" t="s">
        <v>95</v>
      </c>
      <c r="J51" s="128">
        <f>J17</f>
        <v>0.85</v>
      </c>
      <c r="K51" s="129" t="s">
        <v>95</v>
      </c>
      <c r="L51" s="128">
        <f>L17</f>
        <v>0.8</v>
      </c>
      <c r="M51" s="129" t="s">
        <v>95</v>
      </c>
      <c r="N51" s="128">
        <f>N17</f>
        <v>0.75</v>
      </c>
      <c r="O51" s="129" t="s">
        <v>95</v>
      </c>
      <c r="P51" s="128">
        <f>P17</f>
        <v>0.7</v>
      </c>
      <c r="Q51" s="129" t="s">
        <v>95</v>
      </c>
      <c r="R51" s="128">
        <f>R17</f>
        <v>0.65</v>
      </c>
      <c r="S51" s="129" t="s">
        <v>95</v>
      </c>
      <c r="T51" s="128">
        <f>T17</f>
        <v>0.6</v>
      </c>
      <c r="U51" s="129" t="s">
        <v>95</v>
      </c>
      <c r="V51" s="128">
        <f>V17</f>
        <v>0.55000000000000004</v>
      </c>
      <c r="W51" s="129" t="s">
        <v>95</v>
      </c>
      <c r="X51" s="128">
        <f>X17</f>
        <v>0.5</v>
      </c>
      <c r="Y51" s="129" t="s">
        <v>95</v>
      </c>
    </row>
    <row r="52" spans="3:25">
      <c r="D52" s="30">
        <f>$D$7</f>
        <v>0</v>
      </c>
      <c r="E52" s="6" t="s">
        <v>70</v>
      </c>
      <c r="F52" s="30">
        <f>$D$7*F51</f>
        <v>0</v>
      </c>
      <c r="G52" s="6" t="s">
        <v>70</v>
      </c>
      <c r="H52" s="30">
        <f>$D$7*H51</f>
        <v>0</v>
      </c>
      <c r="I52" s="6" t="s">
        <v>70</v>
      </c>
      <c r="J52" s="30">
        <f>$D$7*J51</f>
        <v>0</v>
      </c>
      <c r="K52" s="6" t="s">
        <v>70</v>
      </c>
      <c r="L52" s="30">
        <f>$D$7*L51</f>
        <v>0</v>
      </c>
      <c r="M52" s="6" t="s">
        <v>70</v>
      </c>
      <c r="N52" s="30">
        <f>$D$7*N51</f>
        <v>0</v>
      </c>
      <c r="O52" s="6" t="s">
        <v>70</v>
      </c>
      <c r="P52" s="30">
        <f>$D$7*P51</f>
        <v>0</v>
      </c>
      <c r="Q52" s="6" t="s">
        <v>70</v>
      </c>
      <c r="R52" s="30">
        <f>$D$7*R51</f>
        <v>0</v>
      </c>
      <c r="S52" s="6" t="s">
        <v>70</v>
      </c>
      <c r="T52" s="30">
        <f>$D$7*T51</f>
        <v>0</v>
      </c>
      <c r="U52" s="6" t="s">
        <v>70</v>
      </c>
      <c r="V52" s="30">
        <f>$D$7*V51</f>
        <v>0</v>
      </c>
      <c r="W52" s="6" t="s">
        <v>70</v>
      </c>
      <c r="X52" s="30">
        <f>$D$7*X51</f>
        <v>0</v>
      </c>
      <c r="Y52" s="6" t="s">
        <v>70</v>
      </c>
    </row>
    <row r="53" spans="3:25" ht="15.75" thickBot="1">
      <c r="D53" s="31" t="s">
        <v>96</v>
      </c>
      <c r="E53" s="8" t="s">
        <v>97</v>
      </c>
      <c r="F53" s="31" t="s">
        <v>96</v>
      </c>
      <c r="G53" s="8" t="s">
        <v>97</v>
      </c>
      <c r="H53" s="31" t="s">
        <v>96</v>
      </c>
      <c r="I53" s="8" t="s">
        <v>97</v>
      </c>
      <c r="J53" s="31" t="s">
        <v>96</v>
      </c>
      <c r="K53" s="8" t="s">
        <v>97</v>
      </c>
      <c r="L53" s="31" t="s">
        <v>96</v>
      </c>
      <c r="M53" s="8" t="s">
        <v>97</v>
      </c>
      <c r="N53" s="31" t="s">
        <v>96</v>
      </c>
      <c r="O53" s="8" t="s">
        <v>97</v>
      </c>
      <c r="P53" s="31" t="s">
        <v>96</v>
      </c>
      <c r="Q53" s="8" t="s">
        <v>97</v>
      </c>
      <c r="R53" s="31" t="s">
        <v>96</v>
      </c>
      <c r="S53" s="8" t="s">
        <v>97</v>
      </c>
      <c r="T53" s="31" t="s">
        <v>96</v>
      </c>
      <c r="U53" s="8" t="s">
        <v>97</v>
      </c>
      <c r="V53" s="31" t="s">
        <v>96</v>
      </c>
      <c r="W53" s="8" t="s">
        <v>97</v>
      </c>
      <c r="X53" s="31" t="s">
        <v>96</v>
      </c>
      <c r="Y53" s="8" t="s">
        <v>97</v>
      </c>
    </row>
    <row r="54" spans="3:25">
      <c r="D54" s="155">
        <f>D45*2</f>
        <v>0</v>
      </c>
      <c r="E54" s="137">
        <v>67</v>
      </c>
      <c r="F54" s="155" t="e">
        <f>($D54/($D$43/F$43))</f>
        <v>#DIV/0!</v>
      </c>
      <c r="G54" s="137" t="e">
        <f>G45</f>
        <v>#DIV/0!</v>
      </c>
      <c r="H54" s="155" t="e">
        <f>($D54/($D$43/H$43))</f>
        <v>#DIV/0!</v>
      </c>
      <c r="I54" s="137" t="e">
        <f>I45</f>
        <v>#DIV/0!</v>
      </c>
      <c r="J54" s="155" t="e">
        <f>($D54/($D$43/J$43))</f>
        <v>#DIV/0!</v>
      </c>
      <c r="K54" s="137" t="e">
        <f>K45</f>
        <v>#DIV/0!</v>
      </c>
      <c r="L54" s="155" t="e">
        <f>($D54/($D$43/L$43))</f>
        <v>#DIV/0!</v>
      </c>
      <c r="M54" s="137" t="e">
        <f>M45</f>
        <v>#DIV/0!</v>
      </c>
      <c r="N54" s="155" t="e">
        <f>($D54/($D$43/N$43))</f>
        <v>#DIV/0!</v>
      </c>
      <c r="O54" s="137" t="e">
        <f>O45</f>
        <v>#DIV/0!</v>
      </c>
      <c r="P54" s="155" t="e">
        <f>($D54/($D$43/P$43))</f>
        <v>#DIV/0!</v>
      </c>
      <c r="Q54" s="137" t="e">
        <f>Q45</f>
        <v>#DIV/0!</v>
      </c>
      <c r="R54" s="155" t="e">
        <f>($D54/($D$43/R$43))</f>
        <v>#DIV/0!</v>
      </c>
      <c r="S54" s="137" t="e">
        <f>S45</f>
        <v>#DIV/0!</v>
      </c>
      <c r="T54" s="155" t="e">
        <f>($D54/($D$43/T$43))</f>
        <v>#DIV/0!</v>
      </c>
      <c r="U54" s="137" t="e">
        <f>U45</f>
        <v>#DIV/0!</v>
      </c>
      <c r="V54" s="155" t="e">
        <f>($D54/($D$43/V$43))</f>
        <v>#DIV/0!</v>
      </c>
      <c r="W54" s="137" t="e">
        <f>W45</f>
        <v>#DIV/0!</v>
      </c>
      <c r="X54" s="155" t="e">
        <f>($D54/($D$43/X$43))</f>
        <v>#DIV/0!</v>
      </c>
      <c r="Y54" s="137" t="e">
        <f>Y45</f>
        <v>#DIV/0!</v>
      </c>
    </row>
    <row r="55" spans="3:25">
      <c r="D55" s="162">
        <f t="shared" ref="D55:D58" si="13">D46*2</f>
        <v>0</v>
      </c>
      <c r="E55" s="131">
        <v>56.7</v>
      </c>
      <c r="F55" s="162" t="e">
        <f>($D55/($D$43/F$43))</f>
        <v>#DIV/0!</v>
      </c>
      <c r="G55" s="131" t="e">
        <f t="shared" ref="G55:G58" si="14">G46</f>
        <v>#DIV/0!</v>
      </c>
      <c r="H55" s="162" t="e">
        <f>($D55/($D$43/H$43))</f>
        <v>#DIV/0!</v>
      </c>
      <c r="I55" s="131" t="e">
        <f t="shared" ref="I55:I58" si="15">I46</f>
        <v>#DIV/0!</v>
      </c>
      <c r="J55" s="162" t="e">
        <f>($D55/($D$43/J$43))</f>
        <v>#DIV/0!</v>
      </c>
      <c r="K55" s="131" t="e">
        <f t="shared" ref="K55:K58" si="16">K46</f>
        <v>#DIV/0!</v>
      </c>
      <c r="L55" s="162" t="e">
        <f>($D55/($D$43/L$43))</f>
        <v>#DIV/0!</v>
      </c>
      <c r="M55" s="131" t="e">
        <f t="shared" ref="M55:M58" si="17">M46</f>
        <v>#DIV/0!</v>
      </c>
      <c r="N55" s="162" t="e">
        <f>($D55/($D$43/N$43))</f>
        <v>#DIV/0!</v>
      </c>
      <c r="O55" s="131" t="e">
        <f t="shared" ref="O55:O58" si="18">O46</f>
        <v>#DIV/0!</v>
      </c>
      <c r="P55" s="162" t="e">
        <f>($D55/($D$43/P$43))</f>
        <v>#DIV/0!</v>
      </c>
      <c r="Q55" s="131" t="e">
        <f t="shared" ref="Q55:Q58" si="19">Q46</f>
        <v>#DIV/0!</v>
      </c>
      <c r="R55" s="162" t="e">
        <f>($D55/($D$43/R$43))</f>
        <v>#DIV/0!</v>
      </c>
      <c r="S55" s="131" t="e">
        <f t="shared" ref="S55:S58" si="20">S46</f>
        <v>#DIV/0!</v>
      </c>
      <c r="T55" s="162" t="e">
        <f>($D55/($D$43/T$43))</f>
        <v>#DIV/0!</v>
      </c>
      <c r="U55" s="131" t="e">
        <f t="shared" ref="U55:U58" si="21">U46</f>
        <v>#DIV/0!</v>
      </c>
      <c r="V55" s="162" t="e">
        <f>($D55/($D$43/V$43))</f>
        <v>#DIV/0!</v>
      </c>
      <c r="W55" s="131" t="e">
        <f t="shared" ref="W55:W58" si="22">W46</f>
        <v>#DIV/0!</v>
      </c>
      <c r="X55" s="162" t="e">
        <f>($D55/($D$43/X$43))</f>
        <v>#DIV/0!</v>
      </c>
      <c r="Y55" s="131" t="e">
        <f t="shared" ref="Y55:Y58" si="23">Y46</f>
        <v>#DIV/0!</v>
      </c>
    </row>
    <row r="56" spans="3:25">
      <c r="D56" s="162">
        <f t="shared" si="13"/>
        <v>0</v>
      </c>
      <c r="E56" s="131">
        <v>46</v>
      </c>
      <c r="F56" s="162" t="e">
        <f>($D56/($D$43/F$43))</f>
        <v>#DIV/0!</v>
      </c>
      <c r="G56" s="131" t="e">
        <f t="shared" si="14"/>
        <v>#DIV/0!</v>
      </c>
      <c r="H56" s="162" t="e">
        <f>($D56/($D$43/H$43))</f>
        <v>#DIV/0!</v>
      </c>
      <c r="I56" s="131" t="e">
        <f t="shared" si="15"/>
        <v>#DIV/0!</v>
      </c>
      <c r="J56" s="162" t="e">
        <f>($D56/($D$43/J$43))</f>
        <v>#DIV/0!</v>
      </c>
      <c r="K56" s="131" t="e">
        <f t="shared" si="16"/>
        <v>#DIV/0!</v>
      </c>
      <c r="L56" s="162" t="e">
        <f>($D56/($D$43/L$43))</f>
        <v>#DIV/0!</v>
      </c>
      <c r="M56" s="131" t="e">
        <f t="shared" si="17"/>
        <v>#DIV/0!</v>
      </c>
      <c r="N56" s="162" t="e">
        <f>($D56/($D$43/N$43))</f>
        <v>#DIV/0!</v>
      </c>
      <c r="O56" s="131" t="e">
        <f t="shared" si="18"/>
        <v>#DIV/0!</v>
      </c>
      <c r="P56" s="162" t="e">
        <f>($D56/($D$43/P$43))</f>
        <v>#DIV/0!</v>
      </c>
      <c r="Q56" s="131" t="e">
        <f t="shared" si="19"/>
        <v>#DIV/0!</v>
      </c>
      <c r="R56" s="162" t="e">
        <f>($D56/($D$43/R$43))</f>
        <v>#DIV/0!</v>
      </c>
      <c r="S56" s="131" t="e">
        <f t="shared" si="20"/>
        <v>#DIV/0!</v>
      </c>
      <c r="T56" s="162" t="e">
        <f>($D56/($D$43/T$43))</f>
        <v>#DIV/0!</v>
      </c>
      <c r="U56" s="131" t="e">
        <f t="shared" si="21"/>
        <v>#DIV/0!</v>
      </c>
      <c r="V56" s="162" t="e">
        <f>($D56/($D$43/V$43))</f>
        <v>#DIV/0!</v>
      </c>
      <c r="W56" s="131" t="e">
        <f t="shared" si="22"/>
        <v>#DIV/0!</v>
      </c>
      <c r="X56" s="162" t="e">
        <f>($D56/($D$43/X$43))</f>
        <v>#DIV/0!</v>
      </c>
      <c r="Y56" s="131" t="e">
        <f t="shared" si="23"/>
        <v>#DIV/0!</v>
      </c>
    </row>
    <row r="57" spans="3:25">
      <c r="D57" s="162">
        <f t="shared" si="13"/>
        <v>0</v>
      </c>
      <c r="E57" s="131">
        <v>35.5</v>
      </c>
      <c r="F57" s="162" t="e">
        <f>($D57/($D$43/F$43))</f>
        <v>#DIV/0!</v>
      </c>
      <c r="G57" s="131" t="e">
        <f t="shared" si="14"/>
        <v>#DIV/0!</v>
      </c>
      <c r="H57" s="162" t="e">
        <f>($D57/($D$43/H$43))</f>
        <v>#DIV/0!</v>
      </c>
      <c r="I57" s="131" t="e">
        <f t="shared" si="15"/>
        <v>#DIV/0!</v>
      </c>
      <c r="J57" s="162" t="e">
        <f>($D57/($D$43/J$43))</f>
        <v>#DIV/0!</v>
      </c>
      <c r="K57" s="131" t="e">
        <f t="shared" si="16"/>
        <v>#DIV/0!</v>
      </c>
      <c r="L57" s="162" t="e">
        <f>($D57/($D$43/L$43))</f>
        <v>#DIV/0!</v>
      </c>
      <c r="M57" s="131" t="e">
        <f t="shared" si="17"/>
        <v>#DIV/0!</v>
      </c>
      <c r="N57" s="162" t="e">
        <f>($D57/($D$43/N$43))</f>
        <v>#DIV/0!</v>
      </c>
      <c r="O57" s="131" t="e">
        <f t="shared" si="18"/>
        <v>#DIV/0!</v>
      </c>
      <c r="P57" s="162" t="e">
        <f>($D57/($D$43/P$43))</f>
        <v>#DIV/0!</v>
      </c>
      <c r="Q57" s="131" t="e">
        <f t="shared" si="19"/>
        <v>#DIV/0!</v>
      </c>
      <c r="R57" s="162" t="e">
        <f>($D57/($D$43/R$43))</f>
        <v>#DIV/0!</v>
      </c>
      <c r="S57" s="131" t="e">
        <f t="shared" si="20"/>
        <v>#DIV/0!</v>
      </c>
      <c r="T57" s="162" t="e">
        <f>($D57/($D$43/T$43))</f>
        <v>#DIV/0!</v>
      </c>
      <c r="U57" s="131" t="e">
        <f t="shared" si="21"/>
        <v>#DIV/0!</v>
      </c>
      <c r="V57" s="162" t="e">
        <f>($D57/($D$43/V$43))</f>
        <v>#DIV/0!</v>
      </c>
      <c r="W57" s="131" t="e">
        <f t="shared" si="22"/>
        <v>#DIV/0!</v>
      </c>
      <c r="X57" s="162" t="e">
        <f>($D57/($D$43/X$43))</f>
        <v>#DIV/0!</v>
      </c>
      <c r="Y57" s="131" t="e">
        <f t="shared" si="23"/>
        <v>#DIV/0!</v>
      </c>
    </row>
    <row r="58" spans="3:25" ht="15.75" thickBot="1">
      <c r="D58" s="35">
        <f t="shared" si="13"/>
        <v>0</v>
      </c>
      <c r="E58" s="134">
        <v>23.2</v>
      </c>
      <c r="F58" s="35" t="e">
        <f>($D58/($D$43/F$43))</f>
        <v>#DIV/0!</v>
      </c>
      <c r="G58" s="134" t="e">
        <f t="shared" si="14"/>
        <v>#DIV/0!</v>
      </c>
      <c r="H58" s="35" t="e">
        <f>($D58/($D$43/H$43))</f>
        <v>#DIV/0!</v>
      </c>
      <c r="I58" s="134" t="e">
        <f t="shared" si="15"/>
        <v>#DIV/0!</v>
      </c>
      <c r="J58" s="35" t="e">
        <f>($D58/($D$43/J$43))</f>
        <v>#DIV/0!</v>
      </c>
      <c r="K58" s="134" t="e">
        <f t="shared" si="16"/>
        <v>#DIV/0!</v>
      </c>
      <c r="L58" s="35" t="e">
        <f>($D58/($D$43/L$43))</f>
        <v>#DIV/0!</v>
      </c>
      <c r="M58" s="134" t="e">
        <f t="shared" si="17"/>
        <v>#DIV/0!</v>
      </c>
      <c r="N58" s="35" t="e">
        <f>($D58/($D$43/N$43))</f>
        <v>#DIV/0!</v>
      </c>
      <c r="O58" s="134" t="e">
        <f t="shared" si="18"/>
        <v>#DIV/0!</v>
      </c>
      <c r="P58" s="35" t="e">
        <f>($D58/($D$43/P$43))</f>
        <v>#DIV/0!</v>
      </c>
      <c r="Q58" s="134" t="e">
        <f t="shared" si="19"/>
        <v>#DIV/0!</v>
      </c>
      <c r="R58" s="35" t="e">
        <f>($D58/($D$43/R$43))</f>
        <v>#DIV/0!</v>
      </c>
      <c r="S58" s="134" t="e">
        <f t="shared" si="20"/>
        <v>#DIV/0!</v>
      </c>
      <c r="T58" s="35" t="e">
        <f>($D58/($D$43/T$43))</f>
        <v>#DIV/0!</v>
      </c>
      <c r="U58" s="134" t="e">
        <f t="shared" si="21"/>
        <v>#DIV/0!</v>
      </c>
      <c r="V58" s="35" t="e">
        <f>($D58/($D$43/V$43))</f>
        <v>#DIV/0!</v>
      </c>
      <c r="W58" s="134" t="e">
        <f t="shared" si="22"/>
        <v>#DIV/0!</v>
      </c>
      <c r="X58" s="35" t="e">
        <f>($D58/($D$43/X$43))</f>
        <v>#DIV/0!</v>
      </c>
      <c r="Y58" s="134" t="e">
        <f t="shared" si="23"/>
        <v>#DIV/0!</v>
      </c>
    </row>
    <row r="71" spans="4:10">
      <c r="D71" t="s">
        <v>103</v>
      </c>
      <c r="F71" t="s">
        <v>104</v>
      </c>
      <c r="I71" t="s">
        <v>105</v>
      </c>
    </row>
    <row r="72" spans="4:10">
      <c r="D72" t="s">
        <v>106</v>
      </c>
      <c r="E72" t="s">
        <v>107</v>
      </c>
      <c r="F72" t="s">
        <v>106</v>
      </c>
      <c r="G72" t="s">
        <v>107</v>
      </c>
    </row>
    <row r="73" spans="4:10">
      <c r="D73">
        <f>D45</f>
        <v>0</v>
      </c>
      <c r="E73" t="e">
        <f>E45</f>
        <v>#DIV/0!</v>
      </c>
      <c r="F73">
        <f>D49</f>
        <v>0</v>
      </c>
      <c r="G73" t="e">
        <f>E49</f>
        <v>#DIV/0!</v>
      </c>
      <c r="I73">
        <f>D43</f>
        <v>0</v>
      </c>
      <c r="J73" t="str">
        <f>CONCATENATE(I73," rpm")</f>
        <v>0 rpm</v>
      </c>
    </row>
    <row r="74" spans="4:10">
      <c r="D74" t="e">
        <f>F45</f>
        <v>#DIV/0!</v>
      </c>
      <c r="E74" s="127" t="e">
        <f>G45</f>
        <v>#DIV/0!</v>
      </c>
      <c r="F74" s="127" t="e">
        <f>F49</f>
        <v>#DIV/0!</v>
      </c>
      <c r="G74" s="127" t="e">
        <f>G49</f>
        <v>#DIV/0!</v>
      </c>
      <c r="I74">
        <f>F43</f>
        <v>0</v>
      </c>
      <c r="J74" t="str">
        <f t="shared" ref="J74:J83" si="24">CONCATENATE(I74," rpm")</f>
        <v>0 rpm</v>
      </c>
    </row>
    <row r="75" spans="4:10">
      <c r="D75" t="e">
        <f>H45</f>
        <v>#DIV/0!</v>
      </c>
      <c r="E75" s="127" t="e">
        <f>I45</f>
        <v>#DIV/0!</v>
      </c>
      <c r="F75" s="127" t="e">
        <f>H49</f>
        <v>#DIV/0!</v>
      </c>
      <c r="G75" s="127" t="e">
        <f>I49</f>
        <v>#DIV/0!</v>
      </c>
      <c r="I75">
        <f>H43</f>
        <v>0</v>
      </c>
      <c r="J75" t="str">
        <f t="shared" si="24"/>
        <v>0 rpm</v>
      </c>
    </row>
    <row r="76" spans="4:10">
      <c r="D76" t="e">
        <f>J45</f>
        <v>#DIV/0!</v>
      </c>
      <c r="E76" s="127" t="e">
        <f>K45</f>
        <v>#DIV/0!</v>
      </c>
      <c r="F76" s="127" t="e">
        <f>J49</f>
        <v>#DIV/0!</v>
      </c>
      <c r="G76" s="127" t="e">
        <f>K49</f>
        <v>#DIV/0!</v>
      </c>
      <c r="I76">
        <f>J43</f>
        <v>0</v>
      </c>
      <c r="J76" t="str">
        <f t="shared" si="24"/>
        <v>0 rpm</v>
      </c>
    </row>
    <row r="77" spans="4:10">
      <c r="D77" t="e">
        <f>L45</f>
        <v>#DIV/0!</v>
      </c>
      <c r="E77" s="127" t="e">
        <f>M45</f>
        <v>#DIV/0!</v>
      </c>
      <c r="F77" s="127" t="e">
        <f>L49</f>
        <v>#DIV/0!</v>
      </c>
      <c r="G77" s="127" t="e">
        <f>M49</f>
        <v>#DIV/0!</v>
      </c>
      <c r="I77">
        <f>L43</f>
        <v>0</v>
      </c>
      <c r="J77" t="str">
        <f t="shared" si="24"/>
        <v>0 rpm</v>
      </c>
    </row>
    <row r="78" spans="4:10">
      <c r="D78" t="e">
        <f>N45</f>
        <v>#DIV/0!</v>
      </c>
      <c r="E78" s="127" t="e">
        <f>O45</f>
        <v>#DIV/0!</v>
      </c>
      <c r="F78" t="e">
        <f>N49</f>
        <v>#DIV/0!</v>
      </c>
      <c r="G78" s="127" t="e">
        <f>O49</f>
        <v>#DIV/0!</v>
      </c>
      <c r="I78">
        <f>N43</f>
        <v>0</v>
      </c>
      <c r="J78" t="str">
        <f t="shared" si="24"/>
        <v>0 rpm</v>
      </c>
    </row>
    <row r="79" spans="4:10">
      <c r="D79" t="e">
        <f>P45</f>
        <v>#DIV/0!</v>
      </c>
      <c r="E79" s="127" t="e">
        <f>Q45</f>
        <v>#DIV/0!</v>
      </c>
      <c r="F79" t="e">
        <f>P49</f>
        <v>#DIV/0!</v>
      </c>
      <c r="G79" s="127" t="e">
        <f>Q49</f>
        <v>#DIV/0!</v>
      </c>
      <c r="I79">
        <f>P43</f>
        <v>0</v>
      </c>
      <c r="J79" t="str">
        <f t="shared" si="24"/>
        <v>0 rpm</v>
      </c>
    </row>
    <row r="80" spans="4:10">
      <c r="D80" t="e">
        <f>R45</f>
        <v>#DIV/0!</v>
      </c>
      <c r="E80" s="127" t="e">
        <f>S45</f>
        <v>#DIV/0!</v>
      </c>
      <c r="F80" t="e">
        <f>R49</f>
        <v>#DIV/0!</v>
      </c>
      <c r="G80" s="127" t="e">
        <f>S49</f>
        <v>#DIV/0!</v>
      </c>
      <c r="I80">
        <f>R43</f>
        <v>0</v>
      </c>
      <c r="J80" t="str">
        <f t="shared" si="24"/>
        <v>0 rpm</v>
      </c>
    </row>
    <row r="81" spans="4:10">
      <c r="D81" t="e">
        <f>T45</f>
        <v>#DIV/0!</v>
      </c>
      <c r="E81" s="127" t="e">
        <f>U45</f>
        <v>#DIV/0!</v>
      </c>
      <c r="F81" t="e">
        <f>T49</f>
        <v>#DIV/0!</v>
      </c>
      <c r="G81" s="127" t="e">
        <f>U49</f>
        <v>#DIV/0!</v>
      </c>
      <c r="I81">
        <f>T43</f>
        <v>0</v>
      </c>
      <c r="J81" t="str">
        <f t="shared" si="24"/>
        <v>0 rpm</v>
      </c>
    </row>
    <row r="82" spans="4:10">
      <c r="D82" t="e">
        <f>V45</f>
        <v>#DIV/0!</v>
      </c>
      <c r="E82" s="127" t="e">
        <f>W45</f>
        <v>#DIV/0!</v>
      </c>
      <c r="F82" t="e">
        <f>V49</f>
        <v>#DIV/0!</v>
      </c>
      <c r="G82" s="127" t="e">
        <f>W49</f>
        <v>#DIV/0!</v>
      </c>
      <c r="I82">
        <f>V43</f>
        <v>0</v>
      </c>
      <c r="J82" t="str">
        <f t="shared" si="24"/>
        <v>0 rpm</v>
      </c>
    </row>
    <row r="83" spans="4:10">
      <c r="D83" t="e">
        <f>X45</f>
        <v>#DIV/0!</v>
      </c>
      <c r="E83" s="127" t="e">
        <f>Y45</f>
        <v>#DIV/0!</v>
      </c>
      <c r="F83" t="e">
        <f>X49</f>
        <v>#DIV/0!</v>
      </c>
      <c r="G83" s="127" t="e">
        <f>Y49</f>
        <v>#DIV/0!</v>
      </c>
      <c r="I83">
        <f>X43</f>
        <v>0</v>
      </c>
      <c r="J83" t="str">
        <f t="shared" si="24"/>
        <v>0 rpm</v>
      </c>
    </row>
  </sheetData>
  <mergeCells count="3">
    <mergeCell ref="D41:E41"/>
    <mergeCell ref="D16:E16"/>
    <mergeCell ref="B20:C22"/>
  </mergeCells>
  <conditionalFormatting sqref="F45:F49 H45:H49 J45:J49 L45:L49 N45:N49 P45:P49 R45:R49 T45:T49 V45:V49 X45:X49 H54:H58 J54:J58 L54:L58 N54:N58 P54:P58 R54:R58 T54:T58 V54:V58 X54:X58">
    <cfRule type="cellIs" dxfId="14" priority="6" operator="lessThan">
      <formula>$D$10</formula>
    </cfRule>
  </conditionalFormatting>
  <conditionalFormatting sqref="F54:F58">
    <cfRule type="cellIs" dxfId="13" priority="5" operator="lessThan">
      <formula>$D$10</formula>
    </cfRule>
  </conditionalFormatting>
  <conditionalFormatting sqref="F54:F58 H54:H58 J54:J58 N54:N58 L54:L58 P54:P58 R54:R58 T54:T58 V54:V58 X54:X58">
    <cfRule type="cellIs" dxfId="12" priority="4" operator="lessThan">
      <formula>$D$10*2</formula>
    </cfRule>
  </conditionalFormatting>
  <conditionalFormatting sqref="F29:F33 H29:H33 J29:J33 N29:N33 L29:L33 P29:P33 R29:R33 T29:T33 V29:V33 X29:X33">
    <cfRule type="cellIs" dxfId="11" priority="1" operator="lessThan">
      <formula>$D$10*2</formula>
    </cfRule>
  </conditionalFormatting>
  <conditionalFormatting sqref="F20:F24 H20:H24 J20:J24 L20:L24 N20:N24 P20:P24 R20:R24 T20:T24 V20:V24 X20:X24 H29:H33 J29:J33 L29:L33 N29:N33 P29:P33 R29:R33 T29:T33 V29:V33 X29:X33">
    <cfRule type="cellIs" dxfId="10" priority="3" operator="lessThan">
      <formula>$D$10</formula>
    </cfRule>
  </conditionalFormatting>
  <conditionalFormatting sqref="F29:F33">
    <cfRule type="cellIs" dxfId="9" priority="2" operator="lessThan">
      <formula>$D$10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Y1004"/>
  <sheetViews>
    <sheetView workbookViewId="0">
      <selection activeCell="D38" sqref="D38:D39"/>
    </sheetView>
  </sheetViews>
  <sheetFormatPr defaultRowHeight="15"/>
  <cols>
    <col min="1" max="2" width="9.140625" style="1"/>
    <col min="3" max="3" width="15.85546875" style="1" customWidth="1"/>
    <col min="4" max="4" width="14.28515625" style="1" customWidth="1"/>
    <col min="5" max="5" width="13.140625" style="1" customWidth="1"/>
    <col min="6" max="7" width="12.5703125" style="1" customWidth="1"/>
    <col min="8" max="8" width="12.5703125" style="1" bestFit="1" customWidth="1"/>
    <col min="9" max="9" width="22.7109375" style="1" customWidth="1"/>
    <col min="10" max="10" width="14.7109375" style="1" customWidth="1"/>
    <col min="11" max="11" width="12.28515625" style="1" customWidth="1"/>
    <col min="12" max="13" width="12" style="1" bestFit="1" customWidth="1"/>
    <col min="14" max="16384" width="9.140625" style="1"/>
  </cols>
  <sheetData>
    <row r="1" spans="2:25" ht="18.75">
      <c r="B1" s="45" t="s">
        <v>108</v>
      </c>
      <c r="C1"/>
      <c r="T1" t="s">
        <v>109</v>
      </c>
      <c r="U1"/>
      <c r="V1"/>
      <c r="W1" t="s">
        <v>110</v>
      </c>
      <c r="X1"/>
      <c r="Y1"/>
    </row>
    <row r="2" spans="2:25" ht="15.75" thickBot="1">
      <c r="B2" s="46" t="s">
        <v>111</v>
      </c>
      <c r="C2"/>
      <c r="H2" s="37"/>
      <c r="T2" t="s">
        <v>112</v>
      </c>
      <c r="U2" t="s">
        <v>113</v>
      </c>
      <c r="V2"/>
      <c r="W2" t="s">
        <v>112</v>
      </c>
      <c r="X2" t="s">
        <v>113</v>
      </c>
      <c r="Y2"/>
    </row>
    <row r="3" spans="2:25">
      <c r="B3" s="183" t="s">
        <v>114</v>
      </c>
      <c r="C3" s="32" t="s">
        <v>79</v>
      </c>
      <c r="D3" s="36"/>
      <c r="E3" s="9"/>
      <c r="F3" s="5"/>
      <c r="G3"/>
      <c r="H3"/>
      <c r="I3"/>
      <c r="J3"/>
      <c r="T3">
        <f>D6</f>
        <v>0</v>
      </c>
      <c r="U3">
        <v>0</v>
      </c>
      <c r="V3">
        <v>1</v>
      </c>
      <c r="W3">
        <f>'Pump Design Summary'!D16</f>
        <v>0</v>
      </c>
      <c r="X3">
        <v>0</v>
      </c>
      <c r="Y3"/>
    </row>
    <row r="4" spans="2:25">
      <c r="B4" s="184"/>
      <c r="C4" s="33" t="s">
        <v>80</v>
      </c>
      <c r="D4" s="38"/>
      <c r="E4"/>
      <c r="F4" s="6"/>
      <c r="G4"/>
      <c r="H4"/>
      <c r="I4"/>
      <c r="J4"/>
      <c r="T4">
        <f>D6+0.0001</f>
        <v>1E-4</v>
      </c>
      <c r="U4">
        <v>100</v>
      </c>
      <c r="V4">
        <v>2</v>
      </c>
      <c r="W4">
        <f>((('Pump Design Summary'!$E$16-'Pump Design Summary'!$D$16)/1000)*V4)+'Pump Design Summary'!$D$16</f>
        <v>0</v>
      </c>
      <c r="X4">
        <f>IF(ISEVEN(V4),MAX('Pump Design Summary'!$D$29:$H$29)+50,0)</f>
        <v>50</v>
      </c>
      <c r="Y4"/>
    </row>
    <row r="5" spans="2:25">
      <c r="B5" s="184"/>
      <c r="C5" s="33" t="s">
        <v>81</v>
      </c>
      <c r="D5" s="38"/>
      <c r="E5" t="s">
        <v>82</v>
      </c>
      <c r="F5" s="6"/>
      <c r="G5"/>
      <c r="H5"/>
      <c r="I5"/>
      <c r="J5"/>
      <c r="T5"/>
      <c r="U5"/>
      <c r="V5">
        <v>3</v>
      </c>
      <c r="W5">
        <f>((('Pump Design Summary'!$E$16-'Pump Design Summary'!$D$16)/1000)*V5)+'Pump Design Summary'!$D$16</f>
        <v>0</v>
      </c>
      <c r="X5">
        <f>IF(ISEVEN(V5),MAX('Pump Design Summary'!$D$29:$H$29)+50,0)</f>
        <v>0</v>
      </c>
      <c r="Y5"/>
    </row>
    <row r="6" spans="2:25">
      <c r="B6" s="184"/>
      <c r="C6" s="33" t="s">
        <v>115</v>
      </c>
      <c r="D6" s="19"/>
      <c r="E6" t="s">
        <v>88</v>
      </c>
      <c r="F6" s="6"/>
      <c r="G6"/>
      <c r="H6"/>
      <c r="I6"/>
      <c r="J6"/>
      <c r="T6"/>
      <c r="U6"/>
      <c r="V6">
        <v>4</v>
      </c>
      <c r="W6">
        <f>((('Pump Design Summary'!$E$16-'Pump Design Summary'!$D$16)/1000)*V6)+'Pump Design Summary'!$D$16</f>
        <v>0</v>
      </c>
      <c r="X6">
        <f>IF(ISEVEN(V6),MAX('Pump Design Summary'!$D$29:$H$29)+50,0)</f>
        <v>50</v>
      </c>
      <c r="Y6"/>
    </row>
    <row r="7" spans="2:25" ht="15.75" thickBot="1">
      <c r="B7" s="185"/>
      <c r="C7" s="34" t="s">
        <v>116</v>
      </c>
      <c r="D7" s="3">
        <f>0.7*D6</f>
        <v>0</v>
      </c>
      <c r="E7" s="10">
        <f>1.2*D6</f>
        <v>0</v>
      </c>
      <c r="F7" s="8" t="s">
        <v>88</v>
      </c>
      <c r="G7"/>
      <c r="H7"/>
      <c r="I7"/>
      <c r="J7"/>
      <c r="T7"/>
      <c r="U7"/>
      <c r="V7">
        <v>5</v>
      </c>
      <c r="W7">
        <f>((('Pump Design Summary'!$E$16-'Pump Design Summary'!$D$16)/1000)*V7)+'Pump Design Summary'!$D$16</f>
        <v>0</v>
      </c>
      <c r="X7">
        <f>IF(ISEVEN(V7),MAX('Pump Design Summary'!$D$29:$H$29)+50,0)</f>
        <v>0</v>
      </c>
      <c r="Y7"/>
    </row>
    <row r="8" spans="2:25">
      <c r="B8" s="212" t="s">
        <v>117</v>
      </c>
      <c r="C8" s="210" t="s">
        <v>118</v>
      </c>
      <c r="D8" s="210" t="s">
        <v>119</v>
      </c>
      <c r="E8" s="210" t="s">
        <v>120</v>
      </c>
      <c r="F8" s="215" t="s">
        <v>121</v>
      </c>
      <c r="G8" s="173"/>
      <c r="H8" s="173"/>
      <c r="I8"/>
      <c r="J8"/>
      <c r="T8"/>
      <c r="U8"/>
      <c r="V8">
        <v>6</v>
      </c>
      <c r="W8">
        <f>((('Pump Design Summary'!$E$16-'Pump Design Summary'!$D$16)/1000)*V8)+'Pump Design Summary'!$D$16</f>
        <v>0</v>
      </c>
      <c r="X8">
        <f>IF(ISEVEN(V8),MAX('Pump Design Summary'!$D$29:$H$29)+50,0)</f>
        <v>50</v>
      </c>
      <c r="Y8"/>
    </row>
    <row r="9" spans="2:25" ht="15.75" thickBot="1">
      <c r="B9" s="213"/>
      <c r="C9" s="211"/>
      <c r="D9" s="211"/>
      <c r="E9" s="211"/>
      <c r="F9" s="162" t="s">
        <v>122</v>
      </c>
      <c r="G9" s="160" t="s">
        <v>123</v>
      </c>
      <c r="H9" s="160" t="s">
        <v>124</v>
      </c>
      <c r="I9"/>
      <c r="J9"/>
      <c r="T9"/>
      <c r="U9"/>
      <c r="V9">
        <v>7</v>
      </c>
      <c r="W9">
        <f>((('Pump Design Summary'!$E$16-'Pump Design Summary'!$D$16)/1000)*V9)+'Pump Design Summary'!$D$16</f>
        <v>0</v>
      </c>
      <c r="X9">
        <f>IF(ISEVEN(V9),MAX('Pump Design Summary'!$D$29:$H$29)+50,0)</f>
        <v>0</v>
      </c>
      <c r="Y9"/>
    </row>
    <row r="10" spans="2:25" ht="15" customHeight="1">
      <c r="B10" s="213"/>
      <c r="C10" s="4"/>
      <c r="D10" s="4"/>
      <c r="E10" s="24">
        <f>D10*2</f>
        <v>0</v>
      </c>
      <c r="F10" s="125" t="e">
        <f>C10-K75</f>
        <v>#DIV/0!</v>
      </c>
      <c r="G10" s="160">
        <f>D10</f>
        <v>0</v>
      </c>
      <c r="H10" s="160">
        <f>E10</f>
        <v>0</v>
      </c>
      <c r="I10"/>
      <c r="J10"/>
      <c r="T10"/>
      <c r="U10"/>
      <c r="V10">
        <v>8</v>
      </c>
      <c r="W10">
        <f>((('Pump Design Summary'!$E$16-'Pump Design Summary'!$D$16)/1000)*V10)+'Pump Design Summary'!$D$16</f>
        <v>0</v>
      </c>
      <c r="X10">
        <f>IF(ISEVEN(V10),MAX('Pump Design Summary'!$D$29:$H$29)+50,0)</f>
        <v>50</v>
      </c>
      <c r="Y10"/>
    </row>
    <row r="11" spans="2:25">
      <c r="B11" s="213"/>
      <c r="C11" s="4"/>
      <c r="D11" s="4"/>
      <c r="E11" s="16">
        <f t="shared" ref="E11:E18" si="0">D11*2</f>
        <v>0</v>
      </c>
      <c r="F11" s="125" t="e">
        <f t="shared" ref="F11:F18" si="1">C11-K76</f>
        <v>#DIV/0!</v>
      </c>
      <c r="G11" s="160">
        <f t="shared" ref="G11:G18" si="2">D11</f>
        <v>0</v>
      </c>
      <c r="H11" s="160">
        <f t="shared" ref="H11:H18" si="3">E11</f>
        <v>0</v>
      </c>
      <c r="I11"/>
      <c r="J11"/>
      <c r="T11"/>
      <c r="U11"/>
      <c r="V11">
        <v>9</v>
      </c>
      <c r="W11">
        <f>((('Pump Design Summary'!$E$16-'Pump Design Summary'!$D$16)/1000)*V11)+'Pump Design Summary'!$D$16</f>
        <v>0</v>
      </c>
      <c r="X11">
        <f>IF(ISEVEN(V11),MAX('Pump Design Summary'!$D$29:$H$29)+50,0)</f>
        <v>0</v>
      </c>
      <c r="Y11"/>
    </row>
    <row r="12" spans="2:25">
      <c r="B12" s="213"/>
      <c r="C12" s="4"/>
      <c r="D12" s="4"/>
      <c r="E12" s="16">
        <f t="shared" si="0"/>
        <v>0</v>
      </c>
      <c r="F12" s="125" t="e">
        <f t="shared" si="1"/>
        <v>#DIV/0!</v>
      </c>
      <c r="G12" s="160">
        <f t="shared" si="2"/>
        <v>0</v>
      </c>
      <c r="H12" s="160">
        <f t="shared" si="3"/>
        <v>0</v>
      </c>
      <c r="I12"/>
      <c r="J12"/>
      <c r="T12"/>
      <c r="U12"/>
      <c r="V12">
        <v>10</v>
      </c>
      <c r="W12">
        <f>((('Pump Design Summary'!$E$16-'Pump Design Summary'!$D$16)/1000)*V12)+'Pump Design Summary'!$D$16</f>
        <v>0</v>
      </c>
      <c r="X12">
        <f>IF(ISEVEN(V12),MAX('Pump Design Summary'!$D$29:$H$29)+50,0)</f>
        <v>50</v>
      </c>
      <c r="Y12"/>
    </row>
    <row r="13" spans="2:25">
      <c r="B13" s="213"/>
      <c r="C13" s="4"/>
      <c r="D13" s="4"/>
      <c r="E13" s="16">
        <f t="shared" si="0"/>
        <v>0</v>
      </c>
      <c r="F13" s="125" t="e">
        <f t="shared" si="1"/>
        <v>#DIV/0!</v>
      </c>
      <c r="G13" s="160">
        <f t="shared" si="2"/>
        <v>0</v>
      </c>
      <c r="H13" s="160">
        <f t="shared" si="3"/>
        <v>0</v>
      </c>
      <c r="I13"/>
      <c r="J13"/>
      <c r="T13"/>
      <c r="U13"/>
      <c r="V13">
        <v>11</v>
      </c>
      <c r="W13">
        <f>((('Pump Design Summary'!$E$16-'Pump Design Summary'!$D$16)/1000)*V13)+'Pump Design Summary'!$D$16</f>
        <v>0</v>
      </c>
      <c r="X13">
        <f>IF(ISEVEN(V13),MAX('Pump Design Summary'!$D$29:$H$29)+50,0)</f>
        <v>0</v>
      </c>
      <c r="Y13"/>
    </row>
    <row r="14" spans="2:25">
      <c r="B14" s="213"/>
      <c r="C14" s="4"/>
      <c r="D14" s="4"/>
      <c r="E14" s="16">
        <f t="shared" si="0"/>
        <v>0</v>
      </c>
      <c r="F14" s="125" t="e">
        <f t="shared" si="1"/>
        <v>#DIV/0!</v>
      </c>
      <c r="G14" s="160">
        <f t="shared" si="2"/>
        <v>0</v>
      </c>
      <c r="H14" s="160">
        <f t="shared" si="3"/>
        <v>0</v>
      </c>
      <c r="I14"/>
      <c r="J14"/>
      <c r="T14"/>
      <c r="U14"/>
      <c r="V14">
        <v>12</v>
      </c>
      <c r="W14">
        <f>((('Pump Design Summary'!$E$16-'Pump Design Summary'!$D$16)/1000)*V14)+'Pump Design Summary'!$D$16</f>
        <v>0</v>
      </c>
      <c r="X14">
        <f>IF(ISEVEN(V14),MAX('Pump Design Summary'!$D$29:$H$29)+50,0)</f>
        <v>50</v>
      </c>
      <c r="Y14"/>
    </row>
    <row r="15" spans="2:25">
      <c r="B15" s="213"/>
      <c r="C15" s="4"/>
      <c r="D15" s="4"/>
      <c r="E15" s="16">
        <f t="shared" si="0"/>
        <v>0</v>
      </c>
      <c r="F15" s="125" t="e">
        <f t="shared" si="1"/>
        <v>#DIV/0!</v>
      </c>
      <c r="G15" s="160">
        <f t="shared" si="2"/>
        <v>0</v>
      </c>
      <c r="H15" s="160">
        <f t="shared" si="3"/>
        <v>0</v>
      </c>
      <c r="I15"/>
      <c r="J15"/>
      <c r="T15"/>
      <c r="U15"/>
      <c r="V15">
        <v>13</v>
      </c>
      <c r="W15">
        <f>((('Pump Design Summary'!$E$16-'Pump Design Summary'!$D$16)/1000)*V15)+'Pump Design Summary'!$D$16</f>
        <v>0</v>
      </c>
      <c r="X15">
        <f>IF(ISEVEN(V15),MAX('Pump Design Summary'!$D$29:$H$29)+50,0)</f>
        <v>0</v>
      </c>
      <c r="Y15"/>
    </row>
    <row r="16" spans="2:25">
      <c r="B16" s="213"/>
      <c r="C16" s="4"/>
      <c r="D16" s="4"/>
      <c r="E16" s="16">
        <f t="shared" si="0"/>
        <v>0</v>
      </c>
      <c r="F16" s="71" t="e">
        <f t="shared" si="1"/>
        <v>#DIV/0!</v>
      </c>
      <c r="G16" s="160">
        <f t="shared" si="2"/>
        <v>0</v>
      </c>
      <c r="H16" s="160">
        <f t="shared" si="3"/>
        <v>0</v>
      </c>
      <c r="I16"/>
      <c r="J16"/>
      <c r="T16"/>
      <c r="U16"/>
      <c r="V16">
        <v>14</v>
      </c>
      <c r="W16">
        <f>((('Pump Design Summary'!$E$16-'Pump Design Summary'!$D$16)/1000)*V16)+'Pump Design Summary'!$D$16</f>
        <v>0</v>
      </c>
      <c r="X16">
        <f>IF(ISEVEN(V16),MAX('Pump Design Summary'!$D$29:$H$29)+50,0)</f>
        <v>50</v>
      </c>
      <c r="Y16"/>
    </row>
    <row r="17" spans="2:25">
      <c r="B17" s="213"/>
      <c r="C17" s="4"/>
      <c r="D17" s="4"/>
      <c r="E17" s="16">
        <f t="shared" si="0"/>
        <v>0</v>
      </c>
      <c r="F17" s="71" t="e">
        <f t="shared" si="1"/>
        <v>#DIV/0!</v>
      </c>
      <c r="G17" s="160">
        <f t="shared" si="2"/>
        <v>0</v>
      </c>
      <c r="H17" s="160">
        <f t="shared" si="3"/>
        <v>0</v>
      </c>
      <c r="I17"/>
      <c r="J17"/>
      <c r="T17"/>
      <c r="U17"/>
      <c r="V17">
        <v>15</v>
      </c>
      <c r="W17">
        <f>((('Pump Design Summary'!$E$16-'Pump Design Summary'!$D$16)/1000)*V17)+'Pump Design Summary'!$D$16</f>
        <v>0</v>
      </c>
      <c r="X17">
        <f>IF(ISEVEN(V17),MAX('Pump Design Summary'!$D$29:$H$29)+50,0)</f>
        <v>0</v>
      </c>
      <c r="Y17"/>
    </row>
    <row r="18" spans="2:25" ht="15.75" thickBot="1">
      <c r="B18" s="214"/>
      <c r="C18" s="18"/>
      <c r="D18" s="18"/>
      <c r="E18" s="27">
        <f t="shared" si="0"/>
        <v>0</v>
      </c>
      <c r="F18" s="71" t="e">
        <f t="shared" si="1"/>
        <v>#DIV/0!</v>
      </c>
      <c r="G18" s="160">
        <f t="shared" si="2"/>
        <v>0</v>
      </c>
      <c r="H18" s="160">
        <f t="shared" si="3"/>
        <v>0</v>
      </c>
      <c r="I18"/>
      <c r="J18"/>
      <c r="T18"/>
      <c r="U18"/>
      <c r="V18">
        <v>16</v>
      </c>
      <c r="W18">
        <f>((('Pump Design Summary'!$E$16-'Pump Design Summary'!$D$16)/1000)*V18)+'Pump Design Summary'!$D$16</f>
        <v>0</v>
      </c>
      <c r="X18">
        <f>IF(ISEVEN(V18),MAX('Pump Design Summary'!$D$29:$H$29)+50,0)</f>
        <v>50</v>
      </c>
      <c r="Y18"/>
    </row>
    <row r="19" spans="2:25" ht="30.75" customHeight="1" thickBot="1">
      <c r="B19" s="183" t="s">
        <v>125</v>
      </c>
      <c r="C19" s="78" t="s">
        <v>126</v>
      </c>
      <c r="D19" s="79" t="s">
        <v>127</v>
      </c>
      <c r="E19" s="39" t="s">
        <v>128</v>
      </c>
      <c r="F19"/>
      <c r="G19"/>
      <c r="H19"/>
      <c r="I19"/>
      <c r="J19"/>
      <c r="T19"/>
      <c r="U19"/>
      <c r="V19">
        <v>17</v>
      </c>
      <c r="W19">
        <f>((('Pump Design Summary'!$E$16-'Pump Design Summary'!$D$16)/1000)*V19)+'Pump Design Summary'!$D$16</f>
        <v>0</v>
      </c>
      <c r="X19">
        <f>IF(ISEVEN(V19),MAX('Pump Design Summary'!$D$29:$H$29)+50,0)</f>
        <v>0</v>
      </c>
      <c r="Y19"/>
    </row>
    <row r="20" spans="2:25">
      <c r="B20" s="184"/>
      <c r="C20" s="4"/>
      <c r="D20" s="17"/>
      <c r="E20" s="40">
        <f>C20*2.5</f>
        <v>0</v>
      </c>
      <c r="F20"/>
      <c r="G20"/>
      <c r="H20"/>
      <c r="I20"/>
      <c r="J20"/>
      <c r="T20"/>
      <c r="U20"/>
      <c r="V20">
        <v>18</v>
      </c>
      <c r="W20">
        <f>((('Pump Design Summary'!$E$16-'Pump Design Summary'!$D$16)/1000)*V20)+'Pump Design Summary'!$D$16</f>
        <v>0</v>
      </c>
      <c r="X20">
        <f>IF(ISEVEN(V20),MAX('Pump Design Summary'!$D$29:$H$29)+50,0)</f>
        <v>50</v>
      </c>
      <c r="Y20"/>
    </row>
    <row r="21" spans="2:25">
      <c r="B21" s="184"/>
      <c r="C21" s="4"/>
      <c r="D21" s="4"/>
      <c r="E21" s="40">
        <f>C21*2.5</f>
        <v>0</v>
      </c>
      <c r="F21"/>
      <c r="G21"/>
      <c r="H21"/>
      <c r="I21" s="46" t="s">
        <v>129</v>
      </c>
      <c r="J21"/>
      <c r="T21"/>
      <c r="U21"/>
      <c r="V21">
        <v>19</v>
      </c>
      <c r="W21">
        <f>((('Pump Design Summary'!$E$16-'Pump Design Summary'!$D$16)/1000)*V21)+'Pump Design Summary'!$D$16</f>
        <v>0</v>
      </c>
      <c r="X21">
        <f>IF(ISEVEN(V21),MAX('Pump Design Summary'!$D$29:$H$29)+50,0)</f>
        <v>0</v>
      </c>
      <c r="Y21"/>
    </row>
    <row r="22" spans="2:25">
      <c r="B22" s="184"/>
      <c r="C22" s="4"/>
      <c r="D22" s="4"/>
      <c r="E22" s="40">
        <f>C22*2.5</f>
        <v>0</v>
      </c>
      <c r="F22"/>
      <c r="G22"/>
      <c r="H22"/>
      <c r="I22" s="46" t="s">
        <v>130</v>
      </c>
      <c r="J22"/>
      <c r="T22"/>
      <c r="U22"/>
      <c r="V22">
        <v>20</v>
      </c>
      <c r="W22">
        <f>((('Pump Design Summary'!$E$16-'Pump Design Summary'!$D$16)/1000)*V22)+'Pump Design Summary'!$D$16</f>
        <v>0</v>
      </c>
      <c r="X22">
        <f>IF(ISEVEN(V22),MAX('Pump Design Summary'!$D$29:$H$29)+50,0)</f>
        <v>50</v>
      </c>
      <c r="Y22"/>
    </row>
    <row r="23" spans="2:25">
      <c r="B23" s="184"/>
      <c r="C23" s="4"/>
      <c r="D23" s="4"/>
      <c r="E23" s="40">
        <f>C23*2.5</f>
        <v>0</v>
      </c>
      <c r="F23"/>
      <c r="G23"/>
      <c r="H23"/>
      <c r="I23" s="46" t="s">
        <v>131</v>
      </c>
      <c r="J23"/>
      <c r="T23"/>
      <c r="U23"/>
      <c r="V23">
        <v>21</v>
      </c>
      <c r="W23">
        <f>((('Pump Design Summary'!$E$16-'Pump Design Summary'!$D$16)/1000)*V23)+'Pump Design Summary'!$D$16</f>
        <v>0</v>
      </c>
      <c r="X23">
        <f>IF(ISEVEN(V23),MAX('Pump Design Summary'!$D$29:$H$29)+50,0)</f>
        <v>0</v>
      </c>
      <c r="Y23"/>
    </row>
    <row r="24" spans="2:25" ht="15.75" thickBot="1">
      <c r="B24" s="185"/>
      <c r="C24" s="18"/>
      <c r="D24" s="18"/>
      <c r="E24" s="40">
        <f>C24*2.5</f>
        <v>0</v>
      </c>
      <c r="F24"/>
      <c r="G24"/>
      <c r="H24"/>
      <c r="I24"/>
      <c r="J24"/>
      <c r="T24"/>
      <c r="U24"/>
      <c r="V24">
        <v>22</v>
      </c>
      <c r="W24">
        <f>((('Pump Design Summary'!$E$16-'Pump Design Summary'!$D$16)/1000)*V24)+'Pump Design Summary'!$D$16</f>
        <v>0</v>
      </c>
      <c r="X24">
        <f>IF(ISEVEN(V24),MAX('Pump Design Summary'!$D$29:$H$29)+50,0)</f>
        <v>50</v>
      </c>
      <c r="Y24"/>
    </row>
    <row r="25" spans="2:25" ht="30.75" thickBot="1">
      <c r="B25" s="183" t="s">
        <v>132</v>
      </c>
      <c r="C25" s="41" t="s">
        <v>133</v>
      </c>
      <c r="D25" s="41" t="s">
        <v>134</v>
      </c>
      <c r="E25" s="41" t="s">
        <v>135</v>
      </c>
      <c r="F25" s="41" t="s">
        <v>136</v>
      </c>
      <c r="G25" s="41" t="s">
        <v>137</v>
      </c>
      <c r="H25" s="41" t="s">
        <v>138</v>
      </c>
      <c r="I25" s="41" t="s">
        <v>139</v>
      </c>
      <c r="J25" s="42" t="s">
        <v>140</v>
      </c>
      <c r="T25"/>
      <c r="U25"/>
      <c r="V25">
        <v>23</v>
      </c>
      <c r="W25">
        <f>((('Pump Design Summary'!$E$16-'Pump Design Summary'!$D$16)/1000)*V25)+'Pump Design Summary'!$D$16</f>
        <v>0</v>
      </c>
      <c r="X25">
        <f>IF(ISEVEN(V25),MAX('Pump Design Summary'!$D$29:$H$29)+50,0)</f>
        <v>0</v>
      </c>
      <c r="Y25"/>
    </row>
    <row r="26" spans="2:25">
      <c r="B26" s="184"/>
      <c r="C26" s="16" t="s">
        <v>141</v>
      </c>
      <c r="D26" s="16">
        <f>'System Curve'!D7+'System Curve'!D9</f>
        <v>0</v>
      </c>
      <c r="E26" s="16">
        <f>'Pump Design Summary'!D30</f>
        <v>0</v>
      </c>
      <c r="F26" s="16">
        <v>33.96</v>
      </c>
      <c r="G26" s="16">
        <f>D26-'System Curve'!$D$6</f>
        <v>0</v>
      </c>
      <c r="H26" s="16">
        <v>0.3</v>
      </c>
      <c r="I26" s="152" t="e">
        <f>(((SUM('System Curve'!$T$33:$X$33))*(((E26/449)/'System Curve'!$D$24)^2)/64.4))+((10.44*'System Curve'!$D$23*'Pump Curve'!E26^1.85)/(('System Curve'!$D$21^1.85)*('System Curve'!$D$22^4.87)))</f>
        <v>#DIV/0!</v>
      </c>
      <c r="J26" s="40" t="e">
        <f>F26+G26-H26-I26</f>
        <v>#DIV/0!</v>
      </c>
      <c r="T26"/>
      <c r="U26"/>
      <c r="V26">
        <v>24</v>
      </c>
      <c r="W26">
        <f>((('Pump Design Summary'!$E$16-'Pump Design Summary'!$D$16)/1000)*V26)+'Pump Design Summary'!$D$16</f>
        <v>0</v>
      </c>
      <c r="X26">
        <f>IF(ISEVEN(V26),MAX('Pump Design Summary'!$D$29:$H$29)+50,0)</f>
        <v>50</v>
      </c>
      <c r="Y26"/>
    </row>
    <row r="27" spans="2:25" ht="32.25" customHeight="1">
      <c r="B27" s="184"/>
      <c r="C27" s="16" t="s">
        <v>142</v>
      </c>
      <c r="D27" s="16">
        <f>'System Curve'!D7+'System Curve'!D11</f>
        <v>0</v>
      </c>
      <c r="E27" s="16">
        <f>'Pump Design Summary'!E30</f>
        <v>0</v>
      </c>
      <c r="F27" s="16">
        <v>33.96</v>
      </c>
      <c r="G27" s="16">
        <f>D27-'System Curve'!$D$6</f>
        <v>0</v>
      </c>
      <c r="H27" s="16">
        <v>0.3</v>
      </c>
      <c r="I27" s="153" t="e">
        <f>(((SUM('System Curve'!$T$33:$X$33))*(((E27/449)/'System Curve'!$D$24)^2)/64.4))+((10.44*'System Curve'!$D$23*'Pump Curve'!E27^1.85)/(('System Curve'!$D$21^1.85)*('System Curve'!$D$22^4.87)))</f>
        <v>#DIV/0!</v>
      </c>
      <c r="J27" s="40" t="e">
        <f t="shared" ref="J27:J30" si="4">F27+G27-H27-I27</f>
        <v>#DIV/0!</v>
      </c>
      <c r="T27"/>
      <c r="U27"/>
      <c r="V27">
        <v>25</v>
      </c>
      <c r="W27">
        <f>((('Pump Design Summary'!$E$16-'Pump Design Summary'!$D$16)/1000)*V27)+'Pump Design Summary'!$D$16</f>
        <v>0</v>
      </c>
      <c r="X27">
        <f>IF(ISEVEN(V27),MAX('Pump Design Summary'!$D$29:$H$29)+50,0)</f>
        <v>0</v>
      </c>
      <c r="Y27"/>
    </row>
    <row r="28" spans="2:25">
      <c r="B28" s="184"/>
      <c r="C28" s="16" t="s">
        <v>143</v>
      </c>
      <c r="D28" s="16">
        <f>'System Curve'!D7+'System Curve'!D10</f>
        <v>0</v>
      </c>
      <c r="E28" s="16">
        <f>'Pump Design Summary'!F30/2</f>
        <v>0</v>
      </c>
      <c r="F28" s="16">
        <v>33.96</v>
      </c>
      <c r="G28" s="16">
        <f>D28-'System Curve'!$D$6</f>
        <v>0</v>
      </c>
      <c r="H28" s="16">
        <v>0.3</v>
      </c>
      <c r="I28" s="153" t="e">
        <f>(((SUM('System Curve'!$T$33:$X$33))*(((E28/449)/'System Curve'!$D$24)^2)/64.4))+((10.44*'System Curve'!$D$23*'Pump Curve'!E28^1.85)/(('System Curve'!$D$21^1.85)*('System Curve'!$D$22^4.87)))</f>
        <v>#DIV/0!</v>
      </c>
      <c r="J28" s="40" t="e">
        <f t="shared" si="4"/>
        <v>#DIV/0!</v>
      </c>
      <c r="R28" t="s">
        <v>144</v>
      </c>
      <c r="S28"/>
      <c r="T28"/>
      <c r="U28"/>
      <c r="V28">
        <v>26</v>
      </c>
      <c r="W28">
        <f>((('Pump Design Summary'!$E$16-'Pump Design Summary'!$D$16)/1000)*V28)+'Pump Design Summary'!$D$16</f>
        <v>0</v>
      </c>
      <c r="X28">
        <f>IF(ISEVEN(V28),MAX('Pump Design Summary'!$D$29:$H$29)+50,0)</f>
        <v>50</v>
      </c>
      <c r="Y28"/>
    </row>
    <row r="29" spans="2:25">
      <c r="B29" s="184"/>
      <c r="C29" s="16" t="s">
        <v>145</v>
      </c>
      <c r="D29" s="16">
        <f>'System Curve'!D7+'System Curve'!D12</f>
        <v>0</v>
      </c>
      <c r="E29" s="16">
        <f>'Pump Design Summary'!G30/2</f>
        <v>0</v>
      </c>
      <c r="F29" s="16">
        <v>33.96</v>
      </c>
      <c r="G29" s="16">
        <f>D29-'System Curve'!$D$6</f>
        <v>0</v>
      </c>
      <c r="H29" s="16">
        <v>0.3</v>
      </c>
      <c r="I29" s="153" t="e">
        <f>(((SUM('System Curve'!$T$33:$X$33))*(((E29/449)/'System Curve'!$D$24)^2)/64.4))+((10.44*'System Curve'!$D$23*'Pump Curve'!E29^1.85)/(('System Curve'!$D$21^1.85)*('System Curve'!$D$22^4.87)))</f>
        <v>#DIV/0!</v>
      </c>
      <c r="J29" s="40" t="e">
        <f t="shared" si="4"/>
        <v>#DIV/0!</v>
      </c>
      <c r="R29" t="s">
        <v>146</v>
      </c>
      <c r="S29" t="e">
        <f>INDEX(LINEST(C20:C24,D20:D24^{1,2,3}),1)</f>
        <v>#VALUE!</v>
      </c>
      <c r="T29"/>
      <c r="U29"/>
      <c r="V29">
        <v>27</v>
      </c>
      <c r="W29">
        <f>((('Pump Design Summary'!$E$16-'Pump Design Summary'!$D$16)/1000)*V29)+'Pump Design Summary'!$D$16</f>
        <v>0</v>
      </c>
      <c r="X29">
        <f>IF(ISEVEN(V29),MAX('Pump Design Summary'!$D$29:$H$29)+50,0)</f>
        <v>0</v>
      </c>
      <c r="Y29"/>
    </row>
    <row r="30" spans="2:25" ht="15.75" thickBot="1">
      <c r="B30" s="185"/>
      <c r="C30" s="27" t="s">
        <v>147</v>
      </c>
      <c r="D30" s="27">
        <f>'System Curve'!D7+'System Curve'!D13</f>
        <v>0</v>
      </c>
      <c r="E30" s="27">
        <f>'Pump Design Summary'!H30/2</f>
        <v>0</v>
      </c>
      <c r="F30" s="27">
        <v>33.96</v>
      </c>
      <c r="G30" s="27">
        <f>D30-'System Curve'!$D$6</f>
        <v>0</v>
      </c>
      <c r="H30" s="27">
        <v>0.3</v>
      </c>
      <c r="I30" s="154" t="e">
        <f>(((SUM('System Curve'!$T$33:$X$33))*(((E30/449)/'System Curve'!$D$24)^2)/64.4))+((10.44*'System Curve'!$D$23*'Pump Curve'!E30^1.85)/(('System Curve'!$D$21^1.85)*('System Curve'!$D$22^4.87)))</f>
        <v>#DIV/0!</v>
      </c>
      <c r="J30" s="43" t="e">
        <f t="shared" si="4"/>
        <v>#DIV/0!</v>
      </c>
      <c r="R30" t="s">
        <v>148</v>
      </c>
      <c r="S30" t="e">
        <f>INDEX(LINEST(C20:C24,D20:D24^{1,2,3}),1,2)</f>
        <v>#VALUE!</v>
      </c>
      <c r="T30"/>
      <c r="U30"/>
      <c r="V30">
        <v>28</v>
      </c>
      <c r="W30">
        <f>((('Pump Design Summary'!$E$16-'Pump Design Summary'!$D$16)/1000)*V30)+'Pump Design Summary'!$D$16</f>
        <v>0</v>
      </c>
      <c r="X30">
        <f>IF(ISEVEN(V30),MAX('Pump Design Summary'!$D$29:$H$29)+50,0)</f>
        <v>50</v>
      </c>
      <c r="Y30"/>
    </row>
    <row r="31" spans="2:25">
      <c r="R31" t="s">
        <v>149</v>
      </c>
      <c r="S31" t="e">
        <f>INDEX(LINEST(C20:C24,D20:D24^{1,2,3}),1,3)</f>
        <v>#VALUE!</v>
      </c>
      <c r="T31"/>
      <c r="U31"/>
      <c r="V31">
        <v>29</v>
      </c>
      <c r="W31">
        <f>((('Pump Design Summary'!$E$16-'Pump Design Summary'!$D$16)/1000)*V31)+'Pump Design Summary'!$D$16</f>
        <v>0</v>
      </c>
      <c r="X31">
        <f>IF(ISEVEN(V31),MAX('Pump Design Summary'!$D$29:$H$29)+50,0)</f>
        <v>0</v>
      </c>
      <c r="Y31"/>
    </row>
    <row r="32" spans="2:25">
      <c r="R32" t="s">
        <v>150</v>
      </c>
      <c r="S32" t="e">
        <f>INDEX(LINEST(C20:C24,D20:D24^{1,2,3}),1,4)</f>
        <v>#VALUE!</v>
      </c>
      <c r="T32"/>
      <c r="U32"/>
      <c r="V32">
        <v>30</v>
      </c>
      <c r="W32">
        <f>((('Pump Design Summary'!$E$16-'Pump Design Summary'!$D$16)/1000)*V32)+'Pump Design Summary'!$D$16</f>
        <v>0</v>
      </c>
      <c r="X32">
        <f>IF(ISEVEN(V32),MAX('Pump Design Summary'!$D$29:$H$29)+50,0)</f>
        <v>50</v>
      </c>
      <c r="Y32"/>
    </row>
    <row r="33" spans="2:25">
      <c r="T33"/>
      <c r="U33"/>
      <c r="V33">
        <v>31</v>
      </c>
      <c r="W33">
        <f>((('Pump Design Summary'!$E$16-'Pump Design Summary'!$D$16)/1000)*V33)+'Pump Design Summary'!$D$16</f>
        <v>0</v>
      </c>
      <c r="X33">
        <f>IF(ISEVEN(V33),MAX('Pump Design Summary'!$D$29:$H$29)+50,0)</f>
        <v>0</v>
      </c>
      <c r="Y33"/>
    </row>
    <row r="34" spans="2:25" ht="18.75">
      <c r="B34" s="57" t="s">
        <v>151</v>
      </c>
      <c r="T34"/>
      <c r="U34"/>
      <c r="V34">
        <v>32</v>
      </c>
      <c r="W34">
        <f>((('Pump Design Summary'!$E$16-'Pump Design Summary'!$D$16)/1000)*V34)+'Pump Design Summary'!$D$16</f>
        <v>0</v>
      </c>
      <c r="X34">
        <f>IF(ISEVEN(V34),MAX('Pump Design Summary'!$D$29:$H$29)+50,0)</f>
        <v>50</v>
      </c>
      <c r="Y34"/>
    </row>
    <row r="35" spans="2:25">
      <c r="B35" s="56" t="s">
        <v>152</v>
      </c>
      <c r="T35"/>
      <c r="U35"/>
      <c r="V35">
        <v>33</v>
      </c>
      <c r="W35">
        <f>((('Pump Design Summary'!$E$16-'Pump Design Summary'!$D$16)/1000)*V35)+'Pump Design Summary'!$D$16</f>
        <v>0</v>
      </c>
      <c r="X35">
        <f>IF(ISEVEN(V35),MAX('Pump Design Summary'!$D$29:$H$29)+50,0)</f>
        <v>0</v>
      </c>
      <c r="Y35"/>
    </row>
    <row r="36" spans="2:25">
      <c r="B36" s="56" t="s">
        <v>153</v>
      </c>
      <c r="T36"/>
      <c r="U36"/>
      <c r="V36">
        <v>34</v>
      </c>
      <c r="W36">
        <f>((('Pump Design Summary'!$E$16-'Pump Design Summary'!$D$16)/1000)*V36)+'Pump Design Summary'!$D$16</f>
        <v>0</v>
      </c>
      <c r="X36">
        <f>IF(ISEVEN(V36),MAX('Pump Design Summary'!$D$29:$H$29)+50,0)</f>
        <v>50</v>
      </c>
      <c r="Y36"/>
    </row>
    <row r="37" spans="2:25">
      <c r="B37" s="56"/>
      <c r="T37"/>
      <c r="U37"/>
      <c r="V37"/>
      <c r="W37"/>
      <c r="X37"/>
      <c r="Y37"/>
    </row>
    <row r="38" spans="2:25">
      <c r="C38" s="1" t="s">
        <v>154</v>
      </c>
      <c r="D38" s="69"/>
      <c r="E38" s="1" t="s">
        <v>82</v>
      </c>
      <c r="T38"/>
      <c r="U38"/>
      <c r="V38">
        <v>35</v>
      </c>
      <c r="W38">
        <f>((('Pump Design Summary'!$E$16-'Pump Design Summary'!$D$16)/1000)*V38)+'Pump Design Summary'!$D$16</f>
        <v>0</v>
      </c>
      <c r="X38">
        <f>IF(ISEVEN(V38),MAX('Pump Design Summary'!$D$29:$H$29)+50,0)</f>
        <v>0</v>
      </c>
      <c r="Y38"/>
    </row>
    <row r="39" spans="2:25" ht="15.75" thickBot="1">
      <c r="C39" s="1" t="s">
        <v>155</v>
      </c>
      <c r="D39" s="69"/>
      <c r="E39" s="1" t="s">
        <v>82</v>
      </c>
      <c r="T39"/>
      <c r="U39"/>
      <c r="V39">
        <v>36</v>
      </c>
      <c r="W39">
        <f>((('Pump Design Summary'!$E$16-'Pump Design Summary'!$D$16)/1000)*V39)+'Pump Design Summary'!$D$16</f>
        <v>0</v>
      </c>
      <c r="X39">
        <f>IF(ISEVEN(V39),MAX('Pump Design Summary'!$D$29:$H$29)+50,0)</f>
        <v>50</v>
      </c>
      <c r="Y39"/>
    </row>
    <row r="40" spans="2:25" ht="15.75" thickBot="1">
      <c r="C40" s="207" t="s">
        <v>154</v>
      </c>
      <c r="D40" s="208"/>
      <c r="E40" s="209"/>
      <c r="F40" s="207" t="s">
        <v>155</v>
      </c>
      <c r="G40" s="208"/>
      <c r="H40" s="209"/>
      <c r="T40"/>
      <c r="U40"/>
      <c r="V40">
        <v>37</v>
      </c>
      <c r="W40">
        <f>((('Pump Design Summary'!$E$16-'Pump Design Summary'!$D$16)/1000)*V40)+'Pump Design Summary'!$D$16</f>
        <v>0</v>
      </c>
      <c r="X40">
        <f>IF(ISEVEN(V40),MAX('Pump Design Summary'!$D$29:$H$29)+50,0)</f>
        <v>0</v>
      </c>
      <c r="Y40"/>
    </row>
    <row r="41" spans="2:25" ht="15.75" thickBot="1">
      <c r="C41" s="58" t="s">
        <v>97</v>
      </c>
      <c r="D41" s="58" t="s">
        <v>96</v>
      </c>
      <c r="E41" s="58" t="s">
        <v>156</v>
      </c>
      <c r="F41" s="58" t="s">
        <v>97</v>
      </c>
      <c r="G41" s="58" t="s">
        <v>96</v>
      </c>
      <c r="H41" s="58" t="s">
        <v>157</v>
      </c>
      <c r="T41"/>
      <c r="U41"/>
      <c r="V41">
        <v>38</v>
      </c>
      <c r="W41">
        <f>((('Pump Design Summary'!$E$16-'Pump Design Summary'!$D$16)/1000)*V41)+'Pump Design Summary'!$D$16</f>
        <v>0</v>
      </c>
      <c r="X41">
        <f>IF(ISEVEN(V41),MAX('Pump Design Summary'!$D$29:$H$29)+50,0)</f>
        <v>50</v>
      </c>
      <c r="Y41"/>
    </row>
    <row r="42" spans="2:25">
      <c r="C42" s="59"/>
      <c r="D42" s="59"/>
      <c r="E42" s="64"/>
      <c r="F42" s="66" t="e">
        <f>C42*(($D$39/$D$38)^2)</f>
        <v>#DIV/0!</v>
      </c>
      <c r="G42" s="66" t="e">
        <f>D42*($D$39/$D$38)</f>
        <v>#DIV/0!</v>
      </c>
      <c r="H42" s="67" t="e">
        <f>IF($D$39&lt;$D$38,(1-(($D$39/$D$38)^0.2)*(1-E42)),(1-((1-E42)/(($D$39/$D$38)^0.2))))</f>
        <v>#DIV/0!</v>
      </c>
      <c r="T42"/>
      <c r="U42"/>
      <c r="V42">
        <v>39</v>
      </c>
      <c r="W42">
        <f>((('Pump Design Summary'!$E$16-'Pump Design Summary'!$D$16)/1000)*V42)+'Pump Design Summary'!$D$16</f>
        <v>0</v>
      </c>
      <c r="X42">
        <f>IF(ISEVEN(V42),MAX('Pump Design Summary'!$D$29:$H$29)+50,0)</f>
        <v>0</v>
      </c>
      <c r="Y42"/>
    </row>
    <row r="43" spans="2:25">
      <c r="C43" s="59"/>
      <c r="D43" s="59"/>
      <c r="E43" s="64"/>
      <c r="F43" s="60" t="e">
        <f t="shared" ref="F43:F51" si="5">C43*(($D$39/$D$38)^2)</f>
        <v>#DIV/0!</v>
      </c>
      <c r="G43" s="60" t="e">
        <f t="shared" ref="G43:G51" si="6">D43*($D$39/$D$38)</f>
        <v>#DIV/0!</v>
      </c>
      <c r="H43" s="63" t="e">
        <f t="shared" ref="H43:H51" si="7">IF($D$39&lt;$D$38,(1-(($D$39/$D$38)^0.2)*(1-E43)),(1-((1-E43)/(($D$39/$D$38)^0.2))))</f>
        <v>#DIV/0!</v>
      </c>
      <c r="K43"/>
      <c r="L43"/>
      <c r="M43"/>
      <c r="T43"/>
      <c r="U43"/>
      <c r="V43">
        <v>40</v>
      </c>
      <c r="W43">
        <f>((('Pump Design Summary'!$E$16-'Pump Design Summary'!$D$16)/1000)*V43)+'Pump Design Summary'!$D$16</f>
        <v>0</v>
      </c>
      <c r="X43">
        <f>IF(ISEVEN(V43),MAX('Pump Design Summary'!$D$29:$H$29)+50,0)</f>
        <v>50</v>
      </c>
      <c r="Y43"/>
    </row>
    <row r="44" spans="2:25">
      <c r="C44" s="59"/>
      <c r="D44" s="59"/>
      <c r="E44" s="64"/>
      <c r="F44" s="60" t="e">
        <f t="shared" si="5"/>
        <v>#DIV/0!</v>
      </c>
      <c r="G44" s="60" t="e">
        <f t="shared" si="6"/>
        <v>#DIV/0!</v>
      </c>
      <c r="H44" s="63" t="e">
        <f t="shared" si="7"/>
        <v>#DIV/0!</v>
      </c>
      <c r="K44"/>
      <c r="T44"/>
      <c r="U44"/>
      <c r="V44">
        <v>41</v>
      </c>
      <c r="W44">
        <f>((('Pump Design Summary'!$E$16-'Pump Design Summary'!$D$16)/1000)*V44)+'Pump Design Summary'!$D$16</f>
        <v>0</v>
      </c>
      <c r="X44">
        <f>IF(ISEVEN(V44),MAX('Pump Design Summary'!$D$29:$H$29)+50,0)</f>
        <v>0</v>
      </c>
      <c r="Y44"/>
    </row>
    <row r="45" spans="2:25">
      <c r="C45" s="59"/>
      <c r="D45" s="59"/>
      <c r="E45" s="64"/>
      <c r="F45" s="60" t="e">
        <f t="shared" si="5"/>
        <v>#DIV/0!</v>
      </c>
      <c r="G45" s="60" t="e">
        <f t="shared" si="6"/>
        <v>#DIV/0!</v>
      </c>
      <c r="H45" s="63" t="e">
        <f t="shared" si="7"/>
        <v>#DIV/0!</v>
      </c>
      <c r="K45"/>
      <c r="T45"/>
      <c r="U45"/>
      <c r="V45">
        <v>42</v>
      </c>
      <c r="W45">
        <f>((('Pump Design Summary'!$E$16-'Pump Design Summary'!$D$16)/1000)*V45)+'Pump Design Summary'!$D$16</f>
        <v>0</v>
      </c>
      <c r="X45">
        <f>IF(ISEVEN(V45),MAX('Pump Design Summary'!$D$29:$H$29)+50,0)</f>
        <v>50</v>
      </c>
      <c r="Y45"/>
    </row>
    <row r="46" spans="2:25">
      <c r="C46" s="59"/>
      <c r="D46" s="59"/>
      <c r="E46" s="64"/>
      <c r="F46" s="60" t="e">
        <f t="shared" si="5"/>
        <v>#DIV/0!</v>
      </c>
      <c r="G46" s="60" t="e">
        <f t="shared" si="6"/>
        <v>#DIV/0!</v>
      </c>
      <c r="H46" s="63" t="e">
        <f t="shared" si="7"/>
        <v>#DIV/0!</v>
      </c>
      <c r="K46"/>
      <c r="T46"/>
      <c r="U46"/>
      <c r="V46">
        <v>43</v>
      </c>
      <c r="W46">
        <f>((('Pump Design Summary'!$E$16-'Pump Design Summary'!$D$16)/1000)*V46)+'Pump Design Summary'!$D$16</f>
        <v>0</v>
      </c>
      <c r="X46">
        <f>IF(ISEVEN(V46),MAX('Pump Design Summary'!$D$29:$H$29)+50,0)</f>
        <v>0</v>
      </c>
      <c r="Y46"/>
    </row>
    <row r="47" spans="2:25">
      <c r="C47" s="59"/>
      <c r="D47" s="59"/>
      <c r="E47" s="64"/>
      <c r="F47" s="60" t="e">
        <f t="shared" si="5"/>
        <v>#DIV/0!</v>
      </c>
      <c r="G47" s="60" t="e">
        <f t="shared" si="6"/>
        <v>#DIV/0!</v>
      </c>
      <c r="H47" s="63" t="e">
        <f t="shared" si="7"/>
        <v>#DIV/0!</v>
      </c>
      <c r="K47"/>
      <c r="T47"/>
      <c r="U47"/>
      <c r="V47">
        <v>44</v>
      </c>
      <c r="W47">
        <f>((('Pump Design Summary'!$E$16-'Pump Design Summary'!$D$16)/1000)*V47)+'Pump Design Summary'!$D$16</f>
        <v>0</v>
      </c>
      <c r="X47">
        <f>IF(ISEVEN(V47),MAX('Pump Design Summary'!$D$29:$H$29)+50,0)</f>
        <v>50</v>
      </c>
      <c r="Y47"/>
    </row>
    <row r="48" spans="2:25">
      <c r="C48" s="59"/>
      <c r="D48" s="59"/>
      <c r="E48" s="64"/>
      <c r="F48" s="60" t="e">
        <f t="shared" si="5"/>
        <v>#DIV/0!</v>
      </c>
      <c r="G48" s="60" t="e">
        <f t="shared" si="6"/>
        <v>#DIV/0!</v>
      </c>
      <c r="H48" s="63" t="e">
        <f t="shared" si="7"/>
        <v>#DIV/0!</v>
      </c>
      <c r="K48"/>
      <c r="T48"/>
      <c r="U48"/>
      <c r="V48">
        <v>45</v>
      </c>
      <c r="W48">
        <f>((('Pump Design Summary'!$E$16-'Pump Design Summary'!$D$16)/1000)*V48)+'Pump Design Summary'!$D$16</f>
        <v>0</v>
      </c>
      <c r="X48">
        <f>IF(ISEVEN(V48),MAX('Pump Design Summary'!$D$29:$H$29)+50,0)</f>
        <v>0</v>
      </c>
      <c r="Y48"/>
    </row>
    <row r="49" spans="3:25">
      <c r="C49" s="59"/>
      <c r="D49" s="59"/>
      <c r="E49" s="64"/>
      <c r="F49" s="60" t="e">
        <f t="shared" si="5"/>
        <v>#DIV/0!</v>
      </c>
      <c r="G49" s="60" t="e">
        <f t="shared" si="6"/>
        <v>#DIV/0!</v>
      </c>
      <c r="H49" s="63" t="e">
        <f t="shared" si="7"/>
        <v>#DIV/0!</v>
      </c>
      <c r="T49"/>
      <c r="U49"/>
      <c r="V49">
        <v>46</v>
      </c>
      <c r="W49">
        <f>((('Pump Design Summary'!$E$16-'Pump Design Summary'!$D$16)/1000)*V49)+'Pump Design Summary'!$D$16</f>
        <v>0</v>
      </c>
      <c r="X49">
        <f>IF(ISEVEN(V49),MAX('Pump Design Summary'!$D$29:$H$29)+50,0)</f>
        <v>50</v>
      </c>
      <c r="Y49"/>
    </row>
    <row r="50" spans="3:25">
      <c r="C50" s="59"/>
      <c r="D50" s="59"/>
      <c r="E50" s="64"/>
      <c r="F50" s="60" t="e">
        <f t="shared" si="5"/>
        <v>#DIV/0!</v>
      </c>
      <c r="G50" s="60" t="e">
        <f t="shared" si="6"/>
        <v>#DIV/0!</v>
      </c>
      <c r="H50" s="63" t="e">
        <f t="shared" si="7"/>
        <v>#DIV/0!</v>
      </c>
      <c r="T50"/>
      <c r="U50"/>
      <c r="V50">
        <v>47</v>
      </c>
      <c r="W50">
        <f>((('Pump Design Summary'!$E$16-'Pump Design Summary'!$D$16)/1000)*V50)+'Pump Design Summary'!$D$16</f>
        <v>0</v>
      </c>
      <c r="X50">
        <f>IF(ISEVEN(V50),MAX('Pump Design Summary'!$D$29:$H$29)+50,0)</f>
        <v>0</v>
      </c>
      <c r="Y50"/>
    </row>
    <row r="51" spans="3:25" ht="15.75" thickBot="1">
      <c r="C51" s="61"/>
      <c r="D51" s="61"/>
      <c r="E51" s="65"/>
      <c r="F51" s="62" t="e">
        <f t="shared" si="5"/>
        <v>#DIV/0!</v>
      </c>
      <c r="G51" s="62" t="e">
        <f t="shared" si="6"/>
        <v>#DIV/0!</v>
      </c>
      <c r="H51" s="68" t="e">
        <f t="shared" si="7"/>
        <v>#DIV/0!</v>
      </c>
      <c r="T51"/>
      <c r="U51"/>
      <c r="V51">
        <v>48</v>
      </c>
      <c r="W51">
        <f>((('Pump Design Summary'!$E$16-'Pump Design Summary'!$D$16)/1000)*V51)+'Pump Design Summary'!$D$16</f>
        <v>0</v>
      </c>
      <c r="X51">
        <f>IF(ISEVEN(V51),MAX('Pump Design Summary'!$D$29:$H$29)+50,0)</f>
        <v>50</v>
      </c>
      <c r="Y51"/>
    </row>
    <row r="52" spans="3:25">
      <c r="T52"/>
      <c r="U52"/>
      <c r="V52">
        <v>49</v>
      </c>
      <c r="W52">
        <f>((('Pump Design Summary'!$E$16-'Pump Design Summary'!$D$16)/1000)*V52)+'Pump Design Summary'!$D$16</f>
        <v>0</v>
      </c>
      <c r="X52">
        <f>IF(ISEVEN(V52),MAX('Pump Design Summary'!$D$29:$H$29)+50,0)</f>
        <v>0</v>
      </c>
      <c r="Y52"/>
    </row>
    <row r="53" spans="3:25">
      <c r="T53"/>
      <c r="U53"/>
      <c r="V53">
        <v>50</v>
      </c>
      <c r="W53">
        <f>((('Pump Design Summary'!$E$16-'Pump Design Summary'!$D$16)/1000)*V53)+'Pump Design Summary'!$D$16</f>
        <v>0</v>
      </c>
      <c r="X53">
        <f>IF(ISEVEN(V53),MAX('Pump Design Summary'!$D$29:$H$29)+50,0)</f>
        <v>50</v>
      </c>
      <c r="Y53"/>
    </row>
    <row r="54" spans="3:25">
      <c r="T54"/>
      <c r="U54"/>
      <c r="V54">
        <v>51</v>
      </c>
      <c r="W54">
        <f>((('Pump Design Summary'!$E$16-'Pump Design Summary'!$D$16)/1000)*V54)+'Pump Design Summary'!$D$16</f>
        <v>0</v>
      </c>
      <c r="X54">
        <f>IF(ISEVEN(V54),MAX('Pump Design Summary'!$D$29:$H$29)+50,0)</f>
        <v>0</v>
      </c>
      <c r="Y54"/>
    </row>
    <row r="55" spans="3:25">
      <c r="T55"/>
      <c r="U55"/>
      <c r="V55">
        <v>52</v>
      </c>
      <c r="W55">
        <f>((('Pump Design Summary'!$E$16-'Pump Design Summary'!$D$16)/1000)*V55)+'Pump Design Summary'!$D$16</f>
        <v>0</v>
      </c>
      <c r="X55">
        <f>IF(ISEVEN(V55),MAX('Pump Design Summary'!$D$29:$H$29)+50,0)</f>
        <v>50</v>
      </c>
      <c r="Y55"/>
    </row>
    <row r="56" spans="3:25">
      <c r="T56"/>
      <c r="U56"/>
      <c r="V56">
        <v>53</v>
      </c>
      <c r="W56">
        <f>((('Pump Design Summary'!$E$16-'Pump Design Summary'!$D$16)/1000)*V56)+'Pump Design Summary'!$D$16</f>
        <v>0</v>
      </c>
      <c r="X56">
        <f>IF(ISEVEN(V56),MAX('Pump Design Summary'!$D$29:$H$29)+50,0)</f>
        <v>0</v>
      </c>
      <c r="Y56"/>
    </row>
    <row r="57" spans="3:25">
      <c r="T57"/>
      <c r="U57"/>
      <c r="V57">
        <v>54</v>
      </c>
      <c r="W57">
        <f>((('Pump Design Summary'!$E$16-'Pump Design Summary'!$D$16)/1000)*V57)+'Pump Design Summary'!$D$16</f>
        <v>0</v>
      </c>
      <c r="X57">
        <f>IF(ISEVEN(V57),MAX('Pump Design Summary'!$D$29:$H$29)+50,0)</f>
        <v>50</v>
      </c>
      <c r="Y57"/>
    </row>
    <row r="58" spans="3:25">
      <c r="T58"/>
      <c r="U58"/>
      <c r="V58">
        <v>55</v>
      </c>
      <c r="W58">
        <f>((('Pump Design Summary'!$E$16-'Pump Design Summary'!$D$16)/1000)*V58)+'Pump Design Summary'!$D$16</f>
        <v>0</v>
      </c>
      <c r="X58">
        <f>IF(ISEVEN(V58),MAX('Pump Design Summary'!$D$29:$H$29)+50,0)</f>
        <v>0</v>
      </c>
      <c r="Y58"/>
    </row>
    <row r="59" spans="3:25">
      <c r="T59"/>
      <c r="U59"/>
      <c r="V59">
        <v>56</v>
      </c>
      <c r="W59">
        <f>((('Pump Design Summary'!$E$16-'Pump Design Summary'!$D$16)/1000)*V59)+'Pump Design Summary'!$D$16</f>
        <v>0</v>
      </c>
      <c r="X59">
        <f>IF(ISEVEN(V59),MAX('Pump Design Summary'!$D$29:$H$29)+50,0)</f>
        <v>50</v>
      </c>
      <c r="Y59"/>
    </row>
    <row r="60" spans="3:25">
      <c r="T60"/>
      <c r="U60"/>
      <c r="V60">
        <v>57</v>
      </c>
      <c r="W60">
        <f>((('Pump Design Summary'!$E$16-'Pump Design Summary'!$D$16)/1000)*V60)+'Pump Design Summary'!$D$16</f>
        <v>0</v>
      </c>
      <c r="X60">
        <f>IF(ISEVEN(V60),MAX('Pump Design Summary'!$D$29:$H$29)+50,0)</f>
        <v>0</v>
      </c>
      <c r="Y60"/>
    </row>
    <row r="61" spans="3:25">
      <c r="T61"/>
      <c r="U61"/>
      <c r="V61">
        <v>58</v>
      </c>
      <c r="W61">
        <f>((('Pump Design Summary'!$E$16-'Pump Design Summary'!$D$16)/1000)*V61)+'Pump Design Summary'!$D$16</f>
        <v>0</v>
      </c>
      <c r="X61">
        <f>IF(ISEVEN(V61),MAX('Pump Design Summary'!$D$29:$H$29)+50,0)</f>
        <v>50</v>
      </c>
      <c r="Y61"/>
    </row>
    <row r="62" spans="3:25">
      <c r="T62"/>
      <c r="U62"/>
      <c r="V62">
        <v>59</v>
      </c>
      <c r="W62">
        <f>((('Pump Design Summary'!$E$16-'Pump Design Summary'!$D$16)/1000)*V62)+'Pump Design Summary'!$D$16</f>
        <v>0</v>
      </c>
      <c r="X62">
        <f>IF(ISEVEN(V62),MAX('Pump Design Summary'!$D$29:$H$29)+50,0)</f>
        <v>0</v>
      </c>
      <c r="Y62"/>
    </row>
    <row r="63" spans="3:25">
      <c r="T63"/>
      <c r="U63"/>
      <c r="V63">
        <v>60</v>
      </c>
      <c r="W63">
        <f>((('Pump Design Summary'!$E$16-'Pump Design Summary'!$D$16)/1000)*V63)+'Pump Design Summary'!$D$16</f>
        <v>0</v>
      </c>
      <c r="X63">
        <f>IF(ISEVEN(V63),MAX('Pump Design Summary'!$D$29:$H$29)+50,0)</f>
        <v>50</v>
      </c>
      <c r="Y63"/>
    </row>
    <row r="64" spans="3:25">
      <c r="T64"/>
      <c r="U64"/>
      <c r="V64">
        <v>61</v>
      </c>
      <c r="W64">
        <f>((('Pump Design Summary'!$E$16-'Pump Design Summary'!$D$16)/1000)*V64)+'Pump Design Summary'!$D$16</f>
        <v>0</v>
      </c>
      <c r="X64">
        <f>IF(ISEVEN(V64),MAX('Pump Design Summary'!$D$29:$H$29)+50,0)</f>
        <v>0</v>
      </c>
      <c r="Y64"/>
    </row>
    <row r="65" spans="1:25">
      <c r="T65"/>
      <c r="U65"/>
      <c r="V65">
        <v>62</v>
      </c>
      <c r="W65">
        <f>((('Pump Design Summary'!$E$16-'Pump Design Summary'!$D$16)/1000)*V65)+'Pump Design Summary'!$D$16</f>
        <v>0</v>
      </c>
      <c r="X65">
        <f>IF(ISEVEN(V65),MAX('Pump Design Summary'!$D$29:$H$29)+50,0)</f>
        <v>50</v>
      </c>
      <c r="Y65"/>
    </row>
    <row r="66" spans="1:25">
      <c r="T66"/>
      <c r="U66"/>
      <c r="V66">
        <v>63</v>
      </c>
      <c r="W66">
        <f>((('Pump Design Summary'!$E$16-'Pump Design Summary'!$D$16)/1000)*V66)+'Pump Design Summary'!$D$16</f>
        <v>0</v>
      </c>
      <c r="X66">
        <f>IF(ISEVEN(V66),MAX('Pump Design Summary'!$D$29:$H$29)+50,0)</f>
        <v>0</v>
      </c>
      <c r="Y66"/>
    </row>
    <row r="67" spans="1:25">
      <c r="T67"/>
      <c r="U67"/>
      <c r="V67">
        <v>64</v>
      </c>
      <c r="W67">
        <f>((('Pump Design Summary'!$E$16-'Pump Design Summary'!$D$16)/1000)*V67)+'Pump Design Summary'!$D$16</f>
        <v>0</v>
      </c>
      <c r="X67">
        <f>IF(ISEVEN(V67),MAX('Pump Design Summary'!$D$29:$H$29)+50,0)</f>
        <v>50</v>
      </c>
      <c r="Y67"/>
    </row>
    <row r="68" spans="1:25">
      <c r="T68"/>
      <c r="U68"/>
      <c r="V68">
        <v>65</v>
      </c>
      <c r="W68">
        <f>((('Pump Design Summary'!$E$16-'Pump Design Summary'!$D$16)/1000)*V68)+'Pump Design Summary'!$D$16</f>
        <v>0</v>
      </c>
      <c r="X68">
        <f>IF(ISEVEN(V68),MAX('Pump Design Summary'!$D$29:$H$29)+50,0)</f>
        <v>0</v>
      </c>
      <c r="Y68"/>
    </row>
    <row r="69" spans="1:25">
      <c r="B69" s="1" t="s">
        <v>158</v>
      </c>
      <c r="T69"/>
      <c r="U69"/>
      <c r="V69">
        <v>66</v>
      </c>
      <c r="W69">
        <f>((('Pump Design Summary'!$E$16-'Pump Design Summary'!$D$16)/1000)*V69)+'Pump Design Summary'!$D$16</f>
        <v>0</v>
      </c>
      <c r="X69">
        <f>IF(ISEVEN(V69),MAX('Pump Design Summary'!$D$29:$H$29)+50,0)</f>
        <v>50</v>
      </c>
      <c r="Y69"/>
    </row>
    <row r="70" spans="1:25" ht="15.75" thickBot="1">
      <c r="T70"/>
      <c r="U70"/>
      <c r="V70">
        <v>67</v>
      </c>
      <c r="W70">
        <f>((('Pump Design Summary'!$E$16-'Pump Design Summary'!$D$16)/1000)*V70)+'Pump Design Summary'!$D$16</f>
        <v>0</v>
      </c>
      <c r="X70">
        <f>IF(ISEVEN(V70),MAX('Pump Design Summary'!$D$29:$H$29)+50,0)</f>
        <v>0</v>
      </c>
      <c r="Y70"/>
    </row>
    <row r="71" spans="1:25" ht="15.75" thickBot="1">
      <c r="C71" s="186" t="s">
        <v>159</v>
      </c>
      <c r="D71" s="203"/>
      <c r="E71" s="203"/>
      <c r="F71" s="203"/>
      <c r="G71" s="203"/>
      <c r="H71" s="187"/>
      <c r="T71"/>
      <c r="U71"/>
      <c r="V71">
        <v>68</v>
      </c>
      <c r="W71">
        <f>((('Pump Design Summary'!$E$16-'Pump Design Summary'!$D$16)/1000)*V71)+'Pump Design Summary'!$D$16</f>
        <v>0</v>
      </c>
      <c r="X71">
        <f>IF(ISEVEN(V71),MAX('Pump Design Summary'!$D$29:$H$29)+50,0)</f>
        <v>50</v>
      </c>
      <c r="Y71"/>
    </row>
    <row r="72" spans="1:25">
      <c r="C72" s="17">
        <f>'System Curve'!AC31</f>
        <v>0</v>
      </c>
      <c r="D72" s="17">
        <f>'System Curve'!AD31</f>
        <v>0</v>
      </c>
      <c r="E72" s="17">
        <f>'System Curve'!AE31</f>
        <v>0</v>
      </c>
      <c r="F72" s="17">
        <f>'System Curve'!AF31</f>
        <v>0</v>
      </c>
      <c r="G72" s="17">
        <f>'System Curve'!AG31</f>
        <v>0</v>
      </c>
      <c r="H72" s="17">
        <f>'System Curve'!AH31</f>
        <v>0</v>
      </c>
      <c r="T72"/>
      <c r="U72"/>
      <c r="V72">
        <v>69</v>
      </c>
      <c r="W72">
        <f>((('Pump Design Summary'!$E$16-'Pump Design Summary'!$D$16)/1000)*V72)+'Pump Design Summary'!$D$16</f>
        <v>0</v>
      </c>
      <c r="X72">
        <f>IF(ISEVEN(V72),MAX('Pump Design Summary'!$D$29:$H$29)+50,0)</f>
        <v>0</v>
      </c>
      <c r="Y72"/>
    </row>
    <row r="73" spans="1:25" ht="15" customHeight="1">
      <c r="B73" s="123" t="s">
        <v>23</v>
      </c>
      <c r="C73" s="4">
        <v>8</v>
      </c>
      <c r="D73" s="4">
        <f>'System Curve'!AD32</f>
        <v>0</v>
      </c>
      <c r="E73" s="4">
        <f>'System Curve'!AE32</f>
        <v>0</v>
      </c>
      <c r="F73" s="4">
        <f>'System Curve'!AF32</f>
        <v>0</v>
      </c>
      <c r="G73" s="4">
        <f>'System Curve'!AG32</f>
        <v>0</v>
      </c>
      <c r="H73" s="4">
        <f>'System Curve'!AH32</f>
        <v>0</v>
      </c>
      <c r="T73"/>
      <c r="U73"/>
      <c r="V73">
        <v>70</v>
      </c>
      <c r="W73">
        <f>((('Pump Design Summary'!$E$16-'Pump Design Summary'!$D$16)/1000)*V73)+'Pump Design Summary'!$D$16</f>
        <v>0</v>
      </c>
      <c r="X73">
        <f>IF(ISEVEN(V73),MAX('Pump Design Summary'!$D$29:$H$29)+50,0)</f>
        <v>50</v>
      </c>
      <c r="Y73"/>
    </row>
    <row r="74" spans="1:25" ht="15.75" thickBot="1">
      <c r="B74" s="124" t="s">
        <v>33</v>
      </c>
      <c r="C74" s="18">
        <v>0.75</v>
      </c>
      <c r="D74" s="4">
        <v>0.5</v>
      </c>
      <c r="E74" s="4">
        <v>0.5</v>
      </c>
      <c r="F74" s="4">
        <v>0.5</v>
      </c>
      <c r="G74" s="4">
        <v>0.5</v>
      </c>
      <c r="H74" s="4">
        <v>0.5</v>
      </c>
      <c r="I74" s="1" t="s">
        <v>160</v>
      </c>
      <c r="J74" s="1" t="s">
        <v>161</v>
      </c>
      <c r="K74" s="1" t="s">
        <v>162</v>
      </c>
      <c r="M74" s="120"/>
      <c r="T74"/>
      <c r="U74"/>
      <c r="V74">
        <v>71</v>
      </c>
      <c r="W74">
        <f>((('Pump Design Summary'!$E$16-'Pump Design Summary'!$D$16)/1000)*V74)+'Pump Design Summary'!$D$16</f>
        <v>0</v>
      </c>
      <c r="X74">
        <f>IF(ISEVEN(V74),MAX('Pump Design Summary'!$D$29:$H$29)+50,0)</f>
        <v>0</v>
      </c>
      <c r="Y74"/>
    </row>
    <row r="75" spans="1:25">
      <c r="A75" s="204" t="s">
        <v>163</v>
      </c>
      <c r="B75" s="166">
        <v>0</v>
      </c>
      <c r="C75" s="25">
        <f>(C$74*((B75/449)/((0.25*PI()*$C$73^2)/144))^2)/64.4</f>
        <v>0</v>
      </c>
      <c r="D75" s="25">
        <f t="shared" ref="D75:H75" si="8">(D$74*((C75/449)/((0.25*PI()*$C$73^2)/144))^2)/64.4</f>
        <v>0</v>
      </c>
      <c r="E75" s="25">
        <f t="shared" si="8"/>
        <v>0</v>
      </c>
      <c r="F75" s="25">
        <f t="shared" si="8"/>
        <v>0</v>
      </c>
      <c r="G75" s="25">
        <f t="shared" si="8"/>
        <v>0</v>
      </c>
      <c r="H75" s="25">
        <f t="shared" si="8"/>
        <v>0</v>
      </c>
      <c r="I75" s="167">
        <f>SUM(C75:H75)</f>
        <v>0</v>
      </c>
      <c r="J75" s="167" t="e">
        <f>(10.44*'System Curve'!$D$29*('Pump Curve'!B75^1.85))/(('System Curve'!$D$27^1.85)*('System Curve'!$D$28^4.87))</f>
        <v>#DIV/0!</v>
      </c>
      <c r="K75" s="168" t="e">
        <f>SUM(I75:J75)</f>
        <v>#DIV/0!</v>
      </c>
      <c r="T75"/>
      <c r="U75"/>
      <c r="V75">
        <v>72</v>
      </c>
      <c r="W75">
        <f>((('Pump Design Summary'!$E$16-'Pump Design Summary'!$D$16)/1000)*V75)+'Pump Design Summary'!$D$16</f>
        <v>0</v>
      </c>
      <c r="X75">
        <f>IF(ISEVEN(V75),MAX('Pump Design Summary'!$D$29:$H$29)+50,0)</f>
        <v>50</v>
      </c>
      <c r="Y75"/>
    </row>
    <row r="76" spans="1:25">
      <c r="A76" s="205"/>
      <c r="B76" s="121">
        <f t="shared" ref="B76:B83" si="9">D11</f>
        <v>0</v>
      </c>
      <c r="C76" s="26">
        <f t="shared" ref="C76:H83" si="10">(C$74*((B76/449)/((0.25*PI()*$C$73^2)/144))^2)/64.4</f>
        <v>0</v>
      </c>
      <c r="D76" s="26">
        <f t="shared" si="10"/>
        <v>0</v>
      </c>
      <c r="E76" s="26">
        <f t="shared" si="10"/>
        <v>0</v>
      </c>
      <c r="F76" s="26">
        <f t="shared" si="10"/>
        <v>0</v>
      </c>
      <c r="G76" s="26">
        <f t="shared" si="10"/>
        <v>0</v>
      </c>
      <c r="H76" s="26">
        <f t="shared" si="10"/>
        <v>0</v>
      </c>
      <c r="I76" s="169">
        <f t="shared" ref="I76:I83" si="11">SUM(C76:H76)</f>
        <v>0</v>
      </c>
      <c r="J76" s="169" t="e">
        <f>(10.44*'System Curve'!$D$29*('Pump Curve'!B76^1.85))/(('System Curve'!$D$27^1.85)*('System Curve'!$D$28^4.87))</f>
        <v>#DIV/0!</v>
      </c>
      <c r="K76" s="170" t="e">
        <f t="shared" ref="K76:K83" si="12">SUM(I76:J76)</f>
        <v>#DIV/0!</v>
      </c>
      <c r="T76"/>
      <c r="U76"/>
      <c r="V76">
        <v>73</v>
      </c>
      <c r="W76">
        <f>((('Pump Design Summary'!$E$16-'Pump Design Summary'!$D$16)/1000)*V76)+'Pump Design Summary'!$D$16</f>
        <v>0</v>
      </c>
      <c r="X76">
        <f>IF(ISEVEN(V76),MAX('Pump Design Summary'!$D$29:$H$29)+50,0)</f>
        <v>0</v>
      </c>
      <c r="Y76"/>
    </row>
    <row r="77" spans="1:25">
      <c r="A77" s="205"/>
      <c r="B77" s="121">
        <f t="shared" si="9"/>
        <v>0</v>
      </c>
      <c r="C77" s="26">
        <f t="shared" si="10"/>
        <v>0</v>
      </c>
      <c r="D77" s="26">
        <f t="shared" si="10"/>
        <v>0</v>
      </c>
      <c r="E77" s="26">
        <f t="shared" si="10"/>
        <v>0</v>
      </c>
      <c r="F77" s="26">
        <f t="shared" si="10"/>
        <v>0</v>
      </c>
      <c r="G77" s="26">
        <f t="shared" si="10"/>
        <v>0</v>
      </c>
      <c r="H77" s="26">
        <f t="shared" si="10"/>
        <v>0</v>
      </c>
      <c r="I77" s="169">
        <f t="shared" si="11"/>
        <v>0</v>
      </c>
      <c r="J77" s="169" t="e">
        <f>(10.44*'System Curve'!$D$29*('Pump Curve'!B77^1.85))/(('System Curve'!$D$27^1.85)*('System Curve'!$D$28^4.87))</f>
        <v>#DIV/0!</v>
      </c>
      <c r="K77" s="170" t="e">
        <f t="shared" si="12"/>
        <v>#DIV/0!</v>
      </c>
      <c r="T77"/>
      <c r="U77"/>
      <c r="V77">
        <v>74</v>
      </c>
      <c r="W77">
        <f>((('Pump Design Summary'!$E$16-'Pump Design Summary'!$D$16)/1000)*V77)+'Pump Design Summary'!$D$16</f>
        <v>0</v>
      </c>
      <c r="X77">
        <f>IF(ISEVEN(V77),MAX('Pump Design Summary'!$D$29:$H$29)+50,0)</f>
        <v>50</v>
      </c>
      <c r="Y77"/>
    </row>
    <row r="78" spans="1:25">
      <c r="A78" s="205"/>
      <c r="B78" s="121">
        <f t="shared" si="9"/>
        <v>0</v>
      </c>
      <c r="C78" s="26">
        <f t="shared" si="10"/>
        <v>0</v>
      </c>
      <c r="D78" s="26">
        <f t="shared" si="10"/>
        <v>0</v>
      </c>
      <c r="E78" s="26">
        <f t="shared" si="10"/>
        <v>0</v>
      </c>
      <c r="F78" s="26">
        <f t="shared" si="10"/>
        <v>0</v>
      </c>
      <c r="G78" s="26">
        <f t="shared" si="10"/>
        <v>0</v>
      </c>
      <c r="H78" s="26">
        <f t="shared" si="10"/>
        <v>0</v>
      </c>
      <c r="I78" s="169">
        <f t="shared" si="11"/>
        <v>0</v>
      </c>
      <c r="J78" s="169" t="e">
        <f>(10.44*'System Curve'!$D$29*('Pump Curve'!B78^1.85))/(('System Curve'!$D$27^1.85)*('System Curve'!$D$28^4.87))</f>
        <v>#DIV/0!</v>
      </c>
      <c r="K78" s="170" t="e">
        <f t="shared" si="12"/>
        <v>#DIV/0!</v>
      </c>
      <c r="T78"/>
      <c r="U78"/>
      <c r="V78">
        <v>75</v>
      </c>
      <c r="W78">
        <f>((('Pump Design Summary'!$E$16-'Pump Design Summary'!$D$16)/1000)*V78)+'Pump Design Summary'!$D$16</f>
        <v>0</v>
      </c>
      <c r="X78">
        <f>IF(ISEVEN(V78),MAX('Pump Design Summary'!$D$29:$H$29)+50,0)</f>
        <v>0</v>
      </c>
      <c r="Y78"/>
    </row>
    <row r="79" spans="1:25">
      <c r="A79" s="205"/>
      <c r="B79" s="121">
        <f t="shared" si="9"/>
        <v>0</v>
      </c>
      <c r="C79" s="26">
        <f t="shared" si="10"/>
        <v>0</v>
      </c>
      <c r="D79" s="26">
        <f t="shared" si="10"/>
        <v>0</v>
      </c>
      <c r="E79" s="26">
        <f t="shared" si="10"/>
        <v>0</v>
      </c>
      <c r="F79" s="26">
        <f t="shared" si="10"/>
        <v>0</v>
      </c>
      <c r="G79" s="26">
        <f t="shared" si="10"/>
        <v>0</v>
      </c>
      <c r="H79" s="26">
        <f t="shared" si="10"/>
        <v>0</v>
      </c>
      <c r="I79" s="169">
        <f t="shared" si="11"/>
        <v>0</v>
      </c>
      <c r="J79" s="169" t="e">
        <f>(10.44*'System Curve'!$D$29*('Pump Curve'!B79^1.85))/(('System Curve'!$D$27^1.85)*('System Curve'!$D$28^4.87))</f>
        <v>#DIV/0!</v>
      </c>
      <c r="K79" s="170" t="e">
        <f t="shared" si="12"/>
        <v>#DIV/0!</v>
      </c>
      <c r="T79"/>
      <c r="U79"/>
      <c r="V79">
        <v>76</v>
      </c>
      <c r="W79">
        <f>((('Pump Design Summary'!$E$16-'Pump Design Summary'!$D$16)/1000)*V79)+'Pump Design Summary'!$D$16</f>
        <v>0</v>
      </c>
      <c r="X79">
        <f>IF(ISEVEN(V79),MAX('Pump Design Summary'!$D$29:$H$29)+50,0)</f>
        <v>50</v>
      </c>
      <c r="Y79"/>
    </row>
    <row r="80" spans="1:25">
      <c r="A80" s="205"/>
      <c r="B80" s="121">
        <f t="shared" si="9"/>
        <v>0</v>
      </c>
      <c r="C80" s="26">
        <f t="shared" si="10"/>
        <v>0</v>
      </c>
      <c r="D80" s="26">
        <f t="shared" si="10"/>
        <v>0</v>
      </c>
      <c r="E80" s="26">
        <f t="shared" si="10"/>
        <v>0</v>
      </c>
      <c r="F80" s="26">
        <f t="shared" si="10"/>
        <v>0</v>
      </c>
      <c r="G80" s="26">
        <f t="shared" si="10"/>
        <v>0</v>
      </c>
      <c r="H80" s="26">
        <f t="shared" si="10"/>
        <v>0</v>
      </c>
      <c r="I80" s="169">
        <f t="shared" si="11"/>
        <v>0</v>
      </c>
      <c r="J80" s="169" t="e">
        <f>(10.44*'System Curve'!$D$29*('Pump Curve'!B80^1.85))/(('System Curve'!$D$27^1.85)*('System Curve'!$D$28^4.87))</f>
        <v>#DIV/0!</v>
      </c>
      <c r="K80" s="170" t="e">
        <f t="shared" si="12"/>
        <v>#DIV/0!</v>
      </c>
      <c r="T80"/>
      <c r="U80"/>
      <c r="V80">
        <v>77</v>
      </c>
      <c r="W80">
        <f>((('Pump Design Summary'!$E$16-'Pump Design Summary'!$D$16)/1000)*V80)+'Pump Design Summary'!$D$16</f>
        <v>0</v>
      </c>
      <c r="X80">
        <f>IF(ISEVEN(V80),MAX('Pump Design Summary'!$D$29:$H$29)+50,0)</f>
        <v>0</v>
      </c>
      <c r="Y80"/>
    </row>
    <row r="81" spans="1:25">
      <c r="A81" s="205"/>
      <c r="B81" s="121">
        <f t="shared" si="9"/>
        <v>0</v>
      </c>
      <c r="C81" s="26">
        <f t="shared" si="10"/>
        <v>0</v>
      </c>
      <c r="D81" s="26">
        <f t="shared" si="10"/>
        <v>0</v>
      </c>
      <c r="E81" s="26">
        <f t="shared" si="10"/>
        <v>0</v>
      </c>
      <c r="F81" s="26">
        <f t="shared" si="10"/>
        <v>0</v>
      </c>
      <c r="G81" s="26">
        <f t="shared" si="10"/>
        <v>0</v>
      </c>
      <c r="H81" s="26">
        <f t="shared" si="10"/>
        <v>0</v>
      </c>
      <c r="I81" s="169">
        <f t="shared" si="11"/>
        <v>0</v>
      </c>
      <c r="J81" s="169" t="e">
        <f>(10.44*'System Curve'!$D$29*('Pump Curve'!B81^1.85))/(('System Curve'!$D$27^1.85)*('System Curve'!$D$28^4.87))</f>
        <v>#DIV/0!</v>
      </c>
      <c r="K81" s="170" t="e">
        <f t="shared" si="12"/>
        <v>#DIV/0!</v>
      </c>
      <c r="T81"/>
      <c r="U81"/>
      <c r="V81">
        <v>78</v>
      </c>
      <c r="W81">
        <f>((('Pump Design Summary'!$E$16-'Pump Design Summary'!$D$16)/1000)*V81)+'Pump Design Summary'!$D$16</f>
        <v>0</v>
      </c>
      <c r="X81">
        <f>IF(ISEVEN(V81),MAX('Pump Design Summary'!$D$29:$H$29)+50,0)</f>
        <v>50</v>
      </c>
      <c r="Y81"/>
    </row>
    <row r="82" spans="1:25">
      <c r="A82" s="205"/>
      <c r="B82" s="121">
        <f t="shared" si="9"/>
        <v>0</v>
      </c>
      <c r="C82" s="26">
        <f t="shared" si="10"/>
        <v>0</v>
      </c>
      <c r="D82" s="26">
        <f t="shared" si="10"/>
        <v>0</v>
      </c>
      <c r="E82" s="26">
        <f t="shared" si="10"/>
        <v>0</v>
      </c>
      <c r="F82" s="26">
        <f t="shared" si="10"/>
        <v>0</v>
      </c>
      <c r="G82" s="26">
        <f t="shared" si="10"/>
        <v>0</v>
      </c>
      <c r="H82" s="26">
        <f t="shared" si="10"/>
        <v>0</v>
      </c>
      <c r="I82" s="169">
        <f t="shared" si="11"/>
        <v>0</v>
      </c>
      <c r="J82" s="169" t="e">
        <f>(10.44*'System Curve'!$D$29*('Pump Curve'!B82^1.85))/(('System Curve'!$D$27^1.85)*('System Curve'!$D$28^4.87))</f>
        <v>#DIV/0!</v>
      </c>
      <c r="K82" s="170" t="e">
        <f t="shared" si="12"/>
        <v>#DIV/0!</v>
      </c>
      <c r="T82"/>
      <c r="U82"/>
      <c r="V82">
        <v>79</v>
      </c>
      <c r="W82">
        <f>((('Pump Design Summary'!$E$16-'Pump Design Summary'!$D$16)/1000)*V82)+'Pump Design Summary'!$D$16</f>
        <v>0</v>
      </c>
      <c r="X82">
        <f>IF(ISEVEN(V82),MAX('Pump Design Summary'!$D$29:$H$29)+50,0)</f>
        <v>0</v>
      </c>
      <c r="Y82"/>
    </row>
    <row r="83" spans="1:25" ht="15.75" thickBot="1">
      <c r="A83" s="206"/>
      <c r="B83" s="122">
        <f t="shared" si="9"/>
        <v>0</v>
      </c>
      <c r="C83" s="28">
        <f t="shared" si="10"/>
        <v>0</v>
      </c>
      <c r="D83" s="28">
        <f t="shared" si="10"/>
        <v>0</v>
      </c>
      <c r="E83" s="28">
        <f t="shared" si="10"/>
        <v>0</v>
      </c>
      <c r="F83" s="28">
        <f t="shared" si="10"/>
        <v>0</v>
      </c>
      <c r="G83" s="28">
        <f t="shared" si="10"/>
        <v>0</v>
      </c>
      <c r="H83" s="28">
        <f t="shared" si="10"/>
        <v>0</v>
      </c>
      <c r="I83" s="171">
        <f t="shared" si="11"/>
        <v>0</v>
      </c>
      <c r="J83" s="171" t="e">
        <f>(10.44*'System Curve'!$D$29*('Pump Curve'!B83^1.85))/(('System Curve'!$D$27^1.85)*('System Curve'!$D$28^4.87))</f>
        <v>#DIV/0!</v>
      </c>
      <c r="K83" s="172" t="e">
        <f t="shared" si="12"/>
        <v>#DIV/0!</v>
      </c>
      <c r="T83"/>
      <c r="U83"/>
      <c r="V83">
        <v>80</v>
      </c>
      <c r="W83">
        <f>((('Pump Design Summary'!$E$16-'Pump Design Summary'!$D$16)/1000)*V83)+'Pump Design Summary'!$D$16</f>
        <v>0</v>
      </c>
      <c r="X83">
        <f>IF(ISEVEN(V83),MAX('Pump Design Summary'!$D$29:$H$29)+50,0)</f>
        <v>50</v>
      </c>
      <c r="Y83"/>
    </row>
    <row r="84" spans="1:25">
      <c r="C84" s="71"/>
      <c r="D84" s="71"/>
      <c r="E84" s="71"/>
      <c r="F84" s="71"/>
      <c r="G84" s="71"/>
      <c r="H84" s="71"/>
      <c r="T84"/>
      <c r="U84"/>
      <c r="V84">
        <v>81</v>
      </c>
      <c r="W84">
        <f>((('Pump Design Summary'!$E$16-'Pump Design Summary'!$D$16)/1000)*V84)+'Pump Design Summary'!$D$16</f>
        <v>0</v>
      </c>
      <c r="X84">
        <f>IF(ISEVEN(V84),MAX('Pump Design Summary'!$D$29:$H$29)+50,0)</f>
        <v>0</v>
      </c>
      <c r="Y84"/>
    </row>
    <row r="85" spans="1:25">
      <c r="C85" s="71"/>
      <c r="D85" s="71"/>
      <c r="E85" s="71"/>
      <c r="F85" s="71"/>
      <c r="G85" s="71"/>
      <c r="H85" s="71"/>
      <c r="T85"/>
      <c r="U85"/>
      <c r="V85">
        <v>82</v>
      </c>
      <c r="W85">
        <f>((('Pump Design Summary'!$E$16-'Pump Design Summary'!$D$16)/1000)*V85)+'Pump Design Summary'!$D$16</f>
        <v>0</v>
      </c>
      <c r="X85">
        <f>IF(ISEVEN(V85),MAX('Pump Design Summary'!$D$29:$H$29)+50,0)</f>
        <v>50</v>
      </c>
      <c r="Y85"/>
    </row>
    <row r="86" spans="1:25">
      <c r="C86" s="71"/>
      <c r="D86" s="71"/>
      <c r="E86" s="71"/>
      <c r="F86" s="71"/>
      <c r="G86" s="71"/>
      <c r="H86" s="71"/>
      <c r="T86"/>
      <c r="U86"/>
      <c r="V86">
        <v>83</v>
      </c>
      <c r="W86">
        <f>((('Pump Design Summary'!$E$16-'Pump Design Summary'!$D$16)/1000)*V86)+'Pump Design Summary'!$D$16</f>
        <v>0</v>
      </c>
      <c r="X86">
        <f>IF(ISEVEN(V86),MAX('Pump Design Summary'!$D$29:$H$29)+50,0)</f>
        <v>0</v>
      </c>
      <c r="Y86"/>
    </row>
    <row r="87" spans="1:25">
      <c r="C87" s="71"/>
      <c r="D87" s="71"/>
      <c r="E87" s="71"/>
      <c r="F87" s="71"/>
      <c r="G87" s="71"/>
      <c r="H87" s="71"/>
      <c r="T87"/>
      <c r="U87"/>
      <c r="V87">
        <v>84</v>
      </c>
      <c r="W87">
        <f>((('Pump Design Summary'!$E$16-'Pump Design Summary'!$D$16)/1000)*V87)+'Pump Design Summary'!$D$16</f>
        <v>0</v>
      </c>
      <c r="X87">
        <f>IF(ISEVEN(V87),MAX('Pump Design Summary'!$D$29:$H$29)+50,0)</f>
        <v>50</v>
      </c>
      <c r="Y87"/>
    </row>
    <row r="88" spans="1:25">
      <c r="C88" s="71"/>
      <c r="D88" s="71"/>
      <c r="E88" s="71"/>
      <c r="F88" s="71"/>
      <c r="G88" s="71"/>
      <c r="H88" s="71"/>
      <c r="T88"/>
      <c r="U88"/>
      <c r="V88">
        <v>85</v>
      </c>
      <c r="W88">
        <f>((('Pump Design Summary'!$E$16-'Pump Design Summary'!$D$16)/1000)*V88)+'Pump Design Summary'!$D$16</f>
        <v>0</v>
      </c>
      <c r="X88">
        <f>IF(ISEVEN(V88),MAX('Pump Design Summary'!$D$29:$H$29)+50,0)</f>
        <v>0</v>
      </c>
      <c r="Y88"/>
    </row>
    <row r="89" spans="1:25">
      <c r="C89" s="71"/>
      <c r="D89" s="71"/>
      <c r="E89" s="71"/>
      <c r="F89" s="71"/>
      <c r="G89" s="71"/>
      <c r="H89" s="71"/>
      <c r="T89"/>
      <c r="U89"/>
      <c r="V89">
        <v>86</v>
      </c>
      <c r="W89">
        <f>((('Pump Design Summary'!$E$16-'Pump Design Summary'!$D$16)/1000)*V89)+'Pump Design Summary'!$D$16</f>
        <v>0</v>
      </c>
      <c r="X89">
        <f>IF(ISEVEN(V89),MAX('Pump Design Summary'!$D$29:$H$29)+50,0)</f>
        <v>50</v>
      </c>
      <c r="Y89"/>
    </row>
    <row r="90" spans="1:25">
      <c r="C90" s="71"/>
      <c r="D90" s="71"/>
      <c r="E90" s="71"/>
      <c r="F90" s="71"/>
      <c r="G90" s="71"/>
      <c r="H90" s="71"/>
      <c r="T90"/>
      <c r="U90"/>
      <c r="V90">
        <v>87</v>
      </c>
      <c r="W90">
        <f>((('Pump Design Summary'!$E$16-'Pump Design Summary'!$D$16)/1000)*V90)+'Pump Design Summary'!$D$16</f>
        <v>0</v>
      </c>
      <c r="X90">
        <f>IF(ISEVEN(V90),MAX('Pump Design Summary'!$D$29:$H$29)+50,0)</f>
        <v>0</v>
      </c>
      <c r="Y90"/>
    </row>
    <row r="91" spans="1:25">
      <c r="T91"/>
      <c r="U91"/>
      <c r="V91">
        <v>88</v>
      </c>
      <c r="W91">
        <f>((('Pump Design Summary'!$E$16-'Pump Design Summary'!$D$16)/1000)*V91)+'Pump Design Summary'!$D$16</f>
        <v>0</v>
      </c>
      <c r="X91">
        <f>IF(ISEVEN(V91),MAX('Pump Design Summary'!$D$29:$H$29)+50,0)</f>
        <v>50</v>
      </c>
      <c r="Y91"/>
    </row>
    <row r="92" spans="1:25">
      <c r="T92"/>
      <c r="U92"/>
      <c r="V92">
        <v>89</v>
      </c>
      <c r="W92">
        <f>((('Pump Design Summary'!$E$16-'Pump Design Summary'!$D$16)/1000)*V92)+'Pump Design Summary'!$D$16</f>
        <v>0</v>
      </c>
      <c r="X92">
        <f>IF(ISEVEN(V92),MAX('Pump Design Summary'!$D$29:$H$29)+50,0)</f>
        <v>0</v>
      </c>
      <c r="Y92"/>
    </row>
    <row r="93" spans="1:25">
      <c r="T93"/>
      <c r="U93"/>
      <c r="V93">
        <v>90</v>
      </c>
      <c r="W93">
        <f>((('Pump Design Summary'!$E$16-'Pump Design Summary'!$D$16)/1000)*V93)+'Pump Design Summary'!$D$16</f>
        <v>0</v>
      </c>
      <c r="X93">
        <f>IF(ISEVEN(V93),MAX('Pump Design Summary'!$D$29:$H$29)+50,0)</f>
        <v>50</v>
      </c>
      <c r="Y93"/>
    </row>
    <row r="94" spans="1:25">
      <c r="T94"/>
      <c r="U94"/>
      <c r="V94">
        <v>91</v>
      </c>
      <c r="W94">
        <f>((('Pump Design Summary'!$E$16-'Pump Design Summary'!$D$16)/1000)*V94)+'Pump Design Summary'!$D$16</f>
        <v>0</v>
      </c>
      <c r="X94">
        <f>IF(ISEVEN(V94),MAX('Pump Design Summary'!$D$29:$H$29)+50,0)</f>
        <v>0</v>
      </c>
      <c r="Y94"/>
    </row>
    <row r="95" spans="1:25">
      <c r="T95"/>
      <c r="U95"/>
      <c r="V95">
        <v>92</v>
      </c>
      <c r="W95">
        <f>((('Pump Design Summary'!$E$16-'Pump Design Summary'!$D$16)/1000)*V95)+'Pump Design Summary'!$D$16</f>
        <v>0</v>
      </c>
      <c r="X95">
        <f>IF(ISEVEN(V95),MAX('Pump Design Summary'!$D$29:$H$29)+50,0)</f>
        <v>50</v>
      </c>
      <c r="Y95"/>
    </row>
    <row r="96" spans="1:25">
      <c r="T96"/>
      <c r="U96"/>
      <c r="V96">
        <v>93</v>
      </c>
      <c r="W96">
        <f>((('Pump Design Summary'!$E$16-'Pump Design Summary'!$D$16)/1000)*V96)+'Pump Design Summary'!$D$16</f>
        <v>0</v>
      </c>
      <c r="X96">
        <f>IF(ISEVEN(V96),MAX('Pump Design Summary'!$D$29:$H$29)+50,0)</f>
        <v>0</v>
      </c>
      <c r="Y96"/>
    </row>
    <row r="97" spans="20:25">
      <c r="T97"/>
      <c r="U97"/>
      <c r="V97">
        <v>94</v>
      </c>
      <c r="W97">
        <f>((('Pump Design Summary'!$E$16-'Pump Design Summary'!$D$16)/1000)*V97)+'Pump Design Summary'!$D$16</f>
        <v>0</v>
      </c>
      <c r="X97">
        <f>IF(ISEVEN(V97),MAX('Pump Design Summary'!$D$29:$H$29)+50,0)</f>
        <v>50</v>
      </c>
      <c r="Y97"/>
    </row>
    <row r="98" spans="20:25">
      <c r="T98"/>
      <c r="U98"/>
      <c r="V98">
        <v>95</v>
      </c>
      <c r="W98">
        <f>((('Pump Design Summary'!$E$16-'Pump Design Summary'!$D$16)/1000)*V98)+'Pump Design Summary'!$D$16</f>
        <v>0</v>
      </c>
      <c r="X98">
        <f>IF(ISEVEN(V98),MAX('Pump Design Summary'!$D$29:$H$29)+50,0)</f>
        <v>0</v>
      </c>
      <c r="Y98"/>
    </row>
    <row r="99" spans="20:25">
      <c r="T99"/>
      <c r="U99"/>
      <c r="V99">
        <v>96</v>
      </c>
      <c r="W99">
        <f>((('Pump Design Summary'!$E$16-'Pump Design Summary'!$D$16)/1000)*V99)+'Pump Design Summary'!$D$16</f>
        <v>0</v>
      </c>
      <c r="X99">
        <f>IF(ISEVEN(V99),MAX('Pump Design Summary'!$D$29:$H$29)+50,0)</f>
        <v>50</v>
      </c>
      <c r="Y99"/>
    </row>
    <row r="100" spans="20:25">
      <c r="T100"/>
      <c r="U100"/>
      <c r="V100">
        <v>97</v>
      </c>
      <c r="W100">
        <f>((('Pump Design Summary'!$E$16-'Pump Design Summary'!$D$16)/1000)*V100)+'Pump Design Summary'!$D$16</f>
        <v>0</v>
      </c>
      <c r="X100">
        <f>IF(ISEVEN(V100),MAX('Pump Design Summary'!$D$29:$H$29)+50,0)</f>
        <v>0</v>
      </c>
      <c r="Y100"/>
    </row>
    <row r="101" spans="20:25">
      <c r="T101"/>
      <c r="U101"/>
      <c r="V101">
        <v>98</v>
      </c>
      <c r="W101">
        <f>((('Pump Design Summary'!$E$16-'Pump Design Summary'!$D$16)/1000)*V101)+'Pump Design Summary'!$D$16</f>
        <v>0</v>
      </c>
      <c r="X101">
        <f>IF(ISEVEN(V101),MAX('Pump Design Summary'!$D$29:$H$29)+50,0)</f>
        <v>50</v>
      </c>
      <c r="Y101"/>
    </row>
    <row r="102" spans="20:25">
      <c r="T102"/>
      <c r="U102"/>
      <c r="V102">
        <v>99</v>
      </c>
      <c r="W102">
        <f>((('Pump Design Summary'!$E$16-'Pump Design Summary'!$D$16)/1000)*V102)+'Pump Design Summary'!$D$16</f>
        <v>0</v>
      </c>
      <c r="X102">
        <f>IF(ISEVEN(V102),MAX('Pump Design Summary'!$D$29:$H$29)+50,0)</f>
        <v>0</v>
      </c>
      <c r="Y102"/>
    </row>
    <row r="103" spans="20:25">
      <c r="T103"/>
      <c r="U103"/>
      <c r="V103">
        <v>100</v>
      </c>
      <c r="W103">
        <f>((('Pump Design Summary'!$E$16-'Pump Design Summary'!$D$16)/1000)*V103)+'Pump Design Summary'!$D$16</f>
        <v>0</v>
      </c>
      <c r="X103">
        <f>IF(ISEVEN(V103),MAX('Pump Design Summary'!$D$29:$H$29)+50,0)</f>
        <v>50</v>
      </c>
      <c r="Y103"/>
    </row>
    <row r="104" spans="20:25">
      <c r="T104"/>
      <c r="U104"/>
      <c r="V104">
        <v>101</v>
      </c>
      <c r="W104">
        <f>((('Pump Design Summary'!$E$16-'Pump Design Summary'!$D$16)/1000)*V104)+'Pump Design Summary'!$D$16</f>
        <v>0</v>
      </c>
      <c r="X104">
        <f>IF(ISEVEN(V104),MAX('Pump Design Summary'!$D$29:$H$29)+50,0)</f>
        <v>0</v>
      </c>
      <c r="Y104"/>
    </row>
    <row r="105" spans="20:25">
      <c r="T105"/>
      <c r="U105"/>
      <c r="V105">
        <v>102</v>
      </c>
      <c r="W105">
        <f>((('Pump Design Summary'!$E$16-'Pump Design Summary'!$D$16)/1000)*V105)+'Pump Design Summary'!$D$16</f>
        <v>0</v>
      </c>
      <c r="X105">
        <f>IF(ISEVEN(V105),MAX('Pump Design Summary'!$D$29:$H$29)+50,0)</f>
        <v>50</v>
      </c>
      <c r="Y105"/>
    </row>
    <row r="106" spans="20:25">
      <c r="T106"/>
      <c r="U106"/>
      <c r="V106">
        <v>103</v>
      </c>
      <c r="W106">
        <f>((('Pump Design Summary'!$E$16-'Pump Design Summary'!$D$16)/1000)*V106)+'Pump Design Summary'!$D$16</f>
        <v>0</v>
      </c>
      <c r="X106">
        <f>IF(ISEVEN(V106),MAX('Pump Design Summary'!$D$29:$H$29)+50,0)</f>
        <v>0</v>
      </c>
      <c r="Y106"/>
    </row>
    <row r="107" spans="20:25">
      <c r="T107"/>
      <c r="U107"/>
      <c r="V107">
        <v>104</v>
      </c>
      <c r="W107">
        <f>((('Pump Design Summary'!$E$16-'Pump Design Summary'!$D$16)/1000)*V107)+'Pump Design Summary'!$D$16</f>
        <v>0</v>
      </c>
      <c r="X107">
        <f>IF(ISEVEN(V107),MAX('Pump Design Summary'!$D$29:$H$29)+50,0)</f>
        <v>50</v>
      </c>
      <c r="Y107"/>
    </row>
    <row r="108" spans="20:25">
      <c r="T108"/>
      <c r="U108"/>
      <c r="V108">
        <v>105</v>
      </c>
      <c r="W108">
        <f>((('Pump Design Summary'!$E$16-'Pump Design Summary'!$D$16)/1000)*V108)+'Pump Design Summary'!$D$16</f>
        <v>0</v>
      </c>
      <c r="X108">
        <f>IF(ISEVEN(V108),MAX('Pump Design Summary'!$D$29:$H$29)+50,0)</f>
        <v>0</v>
      </c>
      <c r="Y108"/>
    </row>
    <row r="109" spans="20:25">
      <c r="T109"/>
      <c r="U109"/>
      <c r="V109">
        <v>106</v>
      </c>
      <c r="W109">
        <f>((('Pump Design Summary'!$E$16-'Pump Design Summary'!$D$16)/1000)*V109)+'Pump Design Summary'!$D$16</f>
        <v>0</v>
      </c>
      <c r="X109">
        <f>IF(ISEVEN(V109),MAX('Pump Design Summary'!$D$29:$H$29)+50,0)</f>
        <v>50</v>
      </c>
      <c r="Y109"/>
    </row>
    <row r="110" spans="20:25">
      <c r="T110"/>
      <c r="U110"/>
      <c r="V110">
        <v>107</v>
      </c>
      <c r="W110">
        <f>((('Pump Design Summary'!$E$16-'Pump Design Summary'!$D$16)/1000)*V110)+'Pump Design Summary'!$D$16</f>
        <v>0</v>
      </c>
      <c r="X110">
        <f>IF(ISEVEN(V110),MAX('Pump Design Summary'!$D$29:$H$29)+50,0)</f>
        <v>0</v>
      </c>
      <c r="Y110"/>
    </row>
    <row r="111" spans="20:25">
      <c r="T111"/>
      <c r="U111"/>
      <c r="V111">
        <v>108</v>
      </c>
      <c r="W111">
        <f>((('Pump Design Summary'!$E$16-'Pump Design Summary'!$D$16)/1000)*V111)+'Pump Design Summary'!$D$16</f>
        <v>0</v>
      </c>
      <c r="X111">
        <f>IF(ISEVEN(V111),MAX('Pump Design Summary'!$D$29:$H$29)+50,0)</f>
        <v>50</v>
      </c>
      <c r="Y111"/>
    </row>
    <row r="112" spans="20:25">
      <c r="T112"/>
      <c r="U112"/>
      <c r="V112">
        <v>109</v>
      </c>
      <c r="W112">
        <f>((('Pump Design Summary'!$E$16-'Pump Design Summary'!$D$16)/1000)*V112)+'Pump Design Summary'!$D$16</f>
        <v>0</v>
      </c>
      <c r="X112">
        <f>IF(ISEVEN(V112),MAX('Pump Design Summary'!$D$29:$H$29)+50,0)</f>
        <v>0</v>
      </c>
      <c r="Y112"/>
    </row>
    <row r="113" spans="20:25">
      <c r="T113"/>
      <c r="U113"/>
      <c r="V113">
        <v>110</v>
      </c>
      <c r="W113">
        <f>((('Pump Design Summary'!$E$16-'Pump Design Summary'!$D$16)/1000)*V113)+'Pump Design Summary'!$D$16</f>
        <v>0</v>
      </c>
      <c r="X113">
        <f>IF(ISEVEN(V113),MAX('Pump Design Summary'!$D$29:$H$29)+50,0)</f>
        <v>50</v>
      </c>
      <c r="Y113"/>
    </row>
    <row r="114" spans="20:25">
      <c r="T114"/>
      <c r="U114"/>
      <c r="V114">
        <v>111</v>
      </c>
      <c r="W114">
        <f>((('Pump Design Summary'!$E$16-'Pump Design Summary'!$D$16)/1000)*V114)+'Pump Design Summary'!$D$16</f>
        <v>0</v>
      </c>
      <c r="X114">
        <f>IF(ISEVEN(V114),MAX('Pump Design Summary'!$D$29:$H$29)+50,0)</f>
        <v>0</v>
      </c>
      <c r="Y114"/>
    </row>
    <row r="115" spans="20:25">
      <c r="T115"/>
      <c r="U115"/>
      <c r="V115">
        <v>112</v>
      </c>
      <c r="W115">
        <f>((('Pump Design Summary'!$E$16-'Pump Design Summary'!$D$16)/1000)*V115)+'Pump Design Summary'!$D$16</f>
        <v>0</v>
      </c>
      <c r="X115">
        <f>IF(ISEVEN(V115),MAX('Pump Design Summary'!$D$29:$H$29)+50,0)</f>
        <v>50</v>
      </c>
      <c r="Y115"/>
    </row>
    <row r="116" spans="20:25">
      <c r="T116"/>
      <c r="U116"/>
      <c r="V116">
        <v>113</v>
      </c>
      <c r="W116">
        <f>((('Pump Design Summary'!$E$16-'Pump Design Summary'!$D$16)/1000)*V116)+'Pump Design Summary'!$D$16</f>
        <v>0</v>
      </c>
      <c r="X116">
        <f>IF(ISEVEN(V116),MAX('Pump Design Summary'!$D$29:$H$29)+50,0)</f>
        <v>0</v>
      </c>
      <c r="Y116"/>
    </row>
    <row r="117" spans="20:25">
      <c r="T117"/>
      <c r="U117"/>
      <c r="V117">
        <v>114</v>
      </c>
      <c r="W117">
        <f>((('Pump Design Summary'!$E$16-'Pump Design Summary'!$D$16)/1000)*V117)+'Pump Design Summary'!$D$16</f>
        <v>0</v>
      </c>
      <c r="X117">
        <f>IF(ISEVEN(V117),MAX('Pump Design Summary'!$D$29:$H$29)+50,0)</f>
        <v>50</v>
      </c>
      <c r="Y117"/>
    </row>
    <row r="118" spans="20:25">
      <c r="T118"/>
      <c r="U118"/>
      <c r="V118">
        <v>115</v>
      </c>
      <c r="W118">
        <f>((('Pump Design Summary'!$E$16-'Pump Design Summary'!$D$16)/1000)*V118)+'Pump Design Summary'!$D$16</f>
        <v>0</v>
      </c>
      <c r="X118">
        <f>IF(ISEVEN(V118),MAX('Pump Design Summary'!$D$29:$H$29)+50,0)</f>
        <v>0</v>
      </c>
      <c r="Y118"/>
    </row>
    <row r="119" spans="20:25">
      <c r="T119"/>
      <c r="U119"/>
      <c r="V119">
        <v>116</v>
      </c>
      <c r="W119">
        <f>((('Pump Design Summary'!$E$16-'Pump Design Summary'!$D$16)/1000)*V119)+'Pump Design Summary'!$D$16</f>
        <v>0</v>
      </c>
      <c r="X119">
        <f>IF(ISEVEN(V119),MAX('Pump Design Summary'!$D$29:$H$29)+50,0)</f>
        <v>50</v>
      </c>
      <c r="Y119"/>
    </row>
    <row r="120" spans="20:25">
      <c r="T120"/>
      <c r="U120"/>
      <c r="V120">
        <v>117</v>
      </c>
      <c r="W120">
        <f>((('Pump Design Summary'!$E$16-'Pump Design Summary'!$D$16)/1000)*V120)+'Pump Design Summary'!$D$16</f>
        <v>0</v>
      </c>
      <c r="X120">
        <f>IF(ISEVEN(V120),MAX('Pump Design Summary'!$D$29:$H$29)+50,0)</f>
        <v>0</v>
      </c>
      <c r="Y120"/>
    </row>
    <row r="121" spans="20:25">
      <c r="T121"/>
      <c r="U121"/>
      <c r="V121">
        <v>118</v>
      </c>
      <c r="W121">
        <f>((('Pump Design Summary'!$E$16-'Pump Design Summary'!$D$16)/1000)*V121)+'Pump Design Summary'!$D$16</f>
        <v>0</v>
      </c>
      <c r="X121">
        <f>IF(ISEVEN(V121),MAX('Pump Design Summary'!$D$29:$H$29)+50,0)</f>
        <v>50</v>
      </c>
      <c r="Y121"/>
    </row>
    <row r="122" spans="20:25">
      <c r="T122"/>
      <c r="U122"/>
      <c r="V122">
        <v>119</v>
      </c>
      <c r="W122">
        <f>((('Pump Design Summary'!$E$16-'Pump Design Summary'!$D$16)/1000)*V122)+'Pump Design Summary'!$D$16</f>
        <v>0</v>
      </c>
      <c r="X122">
        <f>IF(ISEVEN(V122),MAX('Pump Design Summary'!$D$29:$H$29)+50,0)</f>
        <v>0</v>
      </c>
      <c r="Y122"/>
    </row>
    <row r="123" spans="20:25">
      <c r="T123"/>
      <c r="U123"/>
      <c r="V123">
        <v>120</v>
      </c>
      <c r="W123">
        <f>((('Pump Design Summary'!$E$16-'Pump Design Summary'!$D$16)/1000)*V123)+'Pump Design Summary'!$D$16</f>
        <v>0</v>
      </c>
      <c r="X123">
        <f>IF(ISEVEN(V123),MAX('Pump Design Summary'!$D$29:$H$29)+50,0)</f>
        <v>50</v>
      </c>
      <c r="Y123"/>
    </row>
    <row r="124" spans="20:25">
      <c r="T124"/>
      <c r="U124"/>
      <c r="V124">
        <v>121</v>
      </c>
      <c r="W124">
        <f>((('Pump Design Summary'!$E$16-'Pump Design Summary'!$D$16)/1000)*V124)+'Pump Design Summary'!$D$16</f>
        <v>0</v>
      </c>
      <c r="X124">
        <f>IF(ISEVEN(V124),MAX('Pump Design Summary'!$D$29:$H$29)+50,0)</f>
        <v>0</v>
      </c>
      <c r="Y124"/>
    </row>
    <row r="125" spans="20:25">
      <c r="T125"/>
      <c r="U125"/>
      <c r="V125">
        <v>122</v>
      </c>
      <c r="W125">
        <f>((('Pump Design Summary'!$E$16-'Pump Design Summary'!$D$16)/1000)*V125)+'Pump Design Summary'!$D$16</f>
        <v>0</v>
      </c>
      <c r="X125">
        <f>IF(ISEVEN(V125),MAX('Pump Design Summary'!$D$29:$H$29)+50,0)</f>
        <v>50</v>
      </c>
      <c r="Y125"/>
    </row>
    <row r="126" spans="20:25">
      <c r="T126"/>
      <c r="U126"/>
      <c r="V126">
        <v>123</v>
      </c>
      <c r="W126">
        <f>((('Pump Design Summary'!$E$16-'Pump Design Summary'!$D$16)/1000)*V126)+'Pump Design Summary'!$D$16</f>
        <v>0</v>
      </c>
      <c r="X126">
        <f>IF(ISEVEN(V126),MAX('Pump Design Summary'!$D$29:$H$29)+50,0)</f>
        <v>0</v>
      </c>
      <c r="Y126"/>
    </row>
    <row r="127" spans="20:25">
      <c r="T127"/>
      <c r="U127"/>
      <c r="V127">
        <v>124</v>
      </c>
      <c r="W127">
        <f>((('Pump Design Summary'!$E$16-'Pump Design Summary'!$D$16)/1000)*V127)+'Pump Design Summary'!$D$16</f>
        <v>0</v>
      </c>
      <c r="X127">
        <f>IF(ISEVEN(V127),MAX('Pump Design Summary'!$D$29:$H$29)+50,0)</f>
        <v>50</v>
      </c>
      <c r="Y127"/>
    </row>
    <row r="128" spans="20:25">
      <c r="T128"/>
      <c r="U128"/>
      <c r="V128">
        <v>125</v>
      </c>
      <c r="W128">
        <f>((('Pump Design Summary'!$E$16-'Pump Design Summary'!$D$16)/1000)*V128)+'Pump Design Summary'!$D$16</f>
        <v>0</v>
      </c>
      <c r="X128">
        <f>IF(ISEVEN(V128),MAX('Pump Design Summary'!$D$29:$H$29)+50,0)</f>
        <v>0</v>
      </c>
      <c r="Y128"/>
    </row>
    <row r="129" spans="20:25">
      <c r="T129"/>
      <c r="U129"/>
      <c r="V129">
        <v>126</v>
      </c>
      <c r="W129">
        <f>((('Pump Design Summary'!$E$16-'Pump Design Summary'!$D$16)/1000)*V129)+'Pump Design Summary'!$D$16</f>
        <v>0</v>
      </c>
      <c r="X129">
        <f>IF(ISEVEN(V129),MAX('Pump Design Summary'!$D$29:$H$29)+50,0)</f>
        <v>50</v>
      </c>
      <c r="Y129"/>
    </row>
    <row r="130" spans="20:25">
      <c r="T130"/>
      <c r="U130"/>
      <c r="V130">
        <v>127</v>
      </c>
      <c r="W130">
        <f>((('Pump Design Summary'!$E$16-'Pump Design Summary'!$D$16)/1000)*V130)+'Pump Design Summary'!$D$16</f>
        <v>0</v>
      </c>
      <c r="X130">
        <f>IF(ISEVEN(V130),MAX('Pump Design Summary'!$D$29:$H$29)+50,0)</f>
        <v>0</v>
      </c>
      <c r="Y130"/>
    </row>
    <row r="131" spans="20:25">
      <c r="T131"/>
      <c r="U131"/>
      <c r="V131">
        <v>128</v>
      </c>
      <c r="W131">
        <f>((('Pump Design Summary'!$E$16-'Pump Design Summary'!$D$16)/1000)*V131)+'Pump Design Summary'!$D$16</f>
        <v>0</v>
      </c>
      <c r="X131">
        <f>IF(ISEVEN(V131),MAX('Pump Design Summary'!$D$29:$H$29)+50,0)</f>
        <v>50</v>
      </c>
      <c r="Y131"/>
    </row>
    <row r="132" spans="20:25">
      <c r="T132"/>
      <c r="U132"/>
      <c r="V132">
        <v>129</v>
      </c>
      <c r="W132">
        <f>((('Pump Design Summary'!$E$16-'Pump Design Summary'!$D$16)/1000)*V132)+'Pump Design Summary'!$D$16</f>
        <v>0</v>
      </c>
      <c r="X132">
        <f>IF(ISEVEN(V132),MAX('Pump Design Summary'!$D$29:$H$29)+50,0)</f>
        <v>0</v>
      </c>
      <c r="Y132"/>
    </row>
    <row r="133" spans="20:25">
      <c r="T133"/>
      <c r="U133"/>
      <c r="V133">
        <v>130</v>
      </c>
      <c r="W133">
        <f>((('Pump Design Summary'!$E$16-'Pump Design Summary'!$D$16)/1000)*V133)+'Pump Design Summary'!$D$16</f>
        <v>0</v>
      </c>
      <c r="X133">
        <f>IF(ISEVEN(V133),MAX('Pump Design Summary'!$D$29:$H$29)+50,0)</f>
        <v>50</v>
      </c>
      <c r="Y133"/>
    </row>
    <row r="134" spans="20:25">
      <c r="T134"/>
      <c r="U134"/>
      <c r="V134">
        <v>131</v>
      </c>
      <c r="W134">
        <f>((('Pump Design Summary'!$E$16-'Pump Design Summary'!$D$16)/1000)*V134)+'Pump Design Summary'!$D$16</f>
        <v>0</v>
      </c>
      <c r="X134">
        <f>IF(ISEVEN(V134),MAX('Pump Design Summary'!$D$29:$H$29)+50,0)</f>
        <v>0</v>
      </c>
      <c r="Y134"/>
    </row>
    <row r="135" spans="20:25">
      <c r="T135"/>
      <c r="U135"/>
      <c r="V135">
        <v>132</v>
      </c>
      <c r="W135">
        <f>((('Pump Design Summary'!$E$16-'Pump Design Summary'!$D$16)/1000)*V135)+'Pump Design Summary'!$D$16</f>
        <v>0</v>
      </c>
      <c r="X135">
        <f>IF(ISEVEN(V135),MAX('Pump Design Summary'!$D$29:$H$29)+50,0)</f>
        <v>50</v>
      </c>
      <c r="Y135"/>
    </row>
    <row r="136" spans="20:25">
      <c r="T136"/>
      <c r="U136"/>
      <c r="V136">
        <v>133</v>
      </c>
      <c r="W136">
        <f>((('Pump Design Summary'!$E$16-'Pump Design Summary'!$D$16)/1000)*V136)+'Pump Design Summary'!$D$16</f>
        <v>0</v>
      </c>
      <c r="X136">
        <f>IF(ISEVEN(V136),MAX('Pump Design Summary'!$D$29:$H$29)+50,0)</f>
        <v>0</v>
      </c>
      <c r="Y136"/>
    </row>
    <row r="137" spans="20:25">
      <c r="T137"/>
      <c r="U137"/>
      <c r="V137">
        <v>134</v>
      </c>
      <c r="W137">
        <f>((('Pump Design Summary'!$E$16-'Pump Design Summary'!$D$16)/1000)*V137)+'Pump Design Summary'!$D$16</f>
        <v>0</v>
      </c>
      <c r="X137">
        <f>IF(ISEVEN(V137),MAX('Pump Design Summary'!$D$29:$H$29)+50,0)</f>
        <v>50</v>
      </c>
      <c r="Y137"/>
    </row>
    <row r="138" spans="20:25">
      <c r="T138"/>
      <c r="U138"/>
      <c r="V138">
        <v>135</v>
      </c>
      <c r="W138">
        <f>((('Pump Design Summary'!$E$16-'Pump Design Summary'!$D$16)/1000)*V138)+'Pump Design Summary'!$D$16</f>
        <v>0</v>
      </c>
      <c r="X138">
        <f>IF(ISEVEN(V138),MAX('Pump Design Summary'!$D$29:$H$29)+50,0)</f>
        <v>0</v>
      </c>
      <c r="Y138"/>
    </row>
    <row r="139" spans="20:25">
      <c r="T139"/>
      <c r="U139"/>
      <c r="V139">
        <v>136</v>
      </c>
      <c r="W139">
        <f>((('Pump Design Summary'!$E$16-'Pump Design Summary'!$D$16)/1000)*V139)+'Pump Design Summary'!$D$16</f>
        <v>0</v>
      </c>
      <c r="X139">
        <f>IF(ISEVEN(V139),MAX('Pump Design Summary'!$D$29:$H$29)+50,0)</f>
        <v>50</v>
      </c>
      <c r="Y139"/>
    </row>
    <row r="140" spans="20:25">
      <c r="T140"/>
      <c r="U140"/>
      <c r="V140">
        <v>137</v>
      </c>
      <c r="W140">
        <f>((('Pump Design Summary'!$E$16-'Pump Design Summary'!$D$16)/1000)*V140)+'Pump Design Summary'!$D$16</f>
        <v>0</v>
      </c>
      <c r="X140">
        <f>IF(ISEVEN(V140),MAX('Pump Design Summary'!$D$29:$H$29)+50,0)</f>
        <v>0</v>
      </c>
      <c r="Y140"/>
    </row>
    <row r="141" spans="20:25">
      <c r="T141"/>
      <c r="U141"/>
      <c r="V141">
        <v>138</v>
      </c>
      <c r="W141">
        <f>((('Pump Design Summary'!$E$16-'Pump Design Summary'!$D$16)/1000)*V141)+'Pump Design Summary'!$D$16</f>
        <v>0</v>
      </c>
      <c r="X141">
        <f>IF(ISEVEN(V141),MAX('Pump Design Summary'!$D$29:$H$29)+50,0)</f>
        <v>50</v>
      </c>
      <c r="Y141"/>
    </row>
    <row r="142" spans="20:25">
      <c r="T142"/>
      <c r="U142"/>
      <c r="V142">
        <v>139</v>
      </c>
      <c r="W142">
        <f>((('Pump Design Summary'!$E$16-'Pump Design Summary'!$D$16)/1000)*V142)+'Pump Design Summary'!$D$16</f>
        <v>0</v>
      </c>
      <c r="X142">
        <f>IF(ISEVEN(V142),MAX('Pump Design Summary'!$D$29:$H$29)+50,0)</f>
        <v>0</v>
      </c>
      <c r="Y142"/>
    </row>
    <row r="143" spans="20:25">
      <c r="T143"/>
      <c r="U143"/>
      <c r="V143">
        <v>140</v>
      </c>
      <c r="W143">
        <f>((('Pump Design Summary'!$E$16-'Pump Design Summary'!$D$16)/1000)*V143)+'Pump Design Summary'!$D$16</f>
        <v>0</v>
      </c>
      <c r="X143">
        <f>IF(ISEVEN(V143),MAX('Pump Design Summary'!$D$29:$H$29)+50,0)</f>
        <v>50</v>
      </c>
      <c r="Y143"/>
    </row>
    <row r="144" spans="20:25">
      <c r="T144"/>
      <c r="U144"/>
      <c r="V144">
        <v>141</v>
      </c>
      <c r="W144">
        <f>((('Pump Design Summary'!$E$16-'Pump Design Summary'!$D$16)/1000)*V144)+'Pump Design Summary'!$D$16</f>
        <v>0</v>
      </c>
      <c r="X144">
        <f>IF(ISEVEN(V144),MAX('Pump Design Summary'!$D$29:$H$29)+50,0)</f>
        <v>0</v>
      </c>
      <c r="Y144"/>
    </row>
    <row r="145" spans="20:25">
      <c r="T145"/>
      <c r="U145"/>
      <c r="V145">
        <v>142</v>
      </c>
      <c r="W145">
        <f>((('Pump Design Summary'!$E$16-'Pump Design Summary'!$D$16)/1000)*V145)+'Pump Design Summary'!$D$16</f>
        <v>0</v>
      </c>
      <c r="X145">
        <f>IF(ISEVEN(V145),MAX('Pump Design Summary'!$D$29:$H$29)+50,0)</f>
        <v>50</v>
      </c>
      <c r="Y145"/>
    </row>
    <row r="146" spans="20:25">
      <c r="T146"/>
      <c r="U146"/>
      <c r="V146">
        <v>143</v>
      </c>
      <c r="W146">
        <f>((('Pump Design Summary'!$E$16-'Pump Design Summary'!$D$16)/1000)*V146)+'Pump Design Summary'!$D$16</f>
        <v>0</v>
      </c>
      <c r="X146">
        <f>IF(ISEVEN(V146),MAX('Pump Design Summary'!$D$29:$H$29)+50,0)</f>
        <v>0</v>
      </c>
      <c r="Y146"/>
    </row>
    <row r="147" spans="20:25">
      <c r="T147"/>
      <c r="U147"/>
      <c r="V147">
        <v>144</v>
      </c>
      <c r="W147">
        <f>((('Pump Design Summary'!$E$16-'Pump Design Summary'!$D$16)/1000)*V147)+'Pump Design Summary'!$D$16</f>
        <v>0</v>
      </c>
      <c r="X147">
        <f>IF(ISEVEN(V147),MAX('Pump Design Summary'!$D$29:$H$29)+50,0)</f>
        <v>50</v>
      </c>
      <c r="Y147"/>
    </row>
    <row r="148" spans="20:25">
      <c r="T148"/>
      <c r="U148"/>
      <c r="V148">
        <v>145</v>
      </c>
      <c r="W148">
        <f>((('Pump Design Summary'!$E$16-'Pump Design Summary'!$D$16)/1000)*V148)+'Pump Design Summary'!$D$16</f>
        <v>0</v>
      </c>
      <c r="X148">
        <f>IF(ISEVEN(V148),MAX('Pump Design Summary'!$D$29:$H$29)+50,0)</f>
        <v>0</v>
      </c>
      <c r="Y148"/>
    </row>
    <row r="149" spans="20:25">
      <c r="T149"/>
      <c r="U149"/>
      <c r="V149">
        <v>146</v>
      </c>
      <c r="W149">
        <f>((('Pump Design Summary'!$E$16-'Pump Design Summary'!$D$16)/1000)*V149)+'Pump Design Summary'!$D$16</f>
        <v>0</v>
      </c>
      <c r="X149">
        <f>IF(ISEVEN(V149),MAX('Pump Design Summary'!$D$29:$H$29)+50,0)</f>
        <v>50</v>
      </c>
      <c r="Y149"/>
    </row>
    <row r="150" spans="20:25">
      <c r="T150"/>
      <c r="U150"/>
      <c r="V150">
        <v>147</v>
      </c>
      <c r="W150">
        <f>((('Pump Design Summary'!$E$16-'Pump Design Summary'!$D$16)/1000)*V150)+'Pump Design Summary'!$D$16</f>
        <v>0</v>
      </c>
      <c r="X150">
        <f>IF(ISEVEN(V150),MAX('Pump Design Summary'!$D$29:$H$29)+50,0)</f>
        <v>0</v>
      </c>
      <c r="Y150"/>
    </row>
    <row r="151" spans="20:25">
      <c r="T151"/>
      <c r="U151"/>
      <c r="V151">
        <v>148</v>
      </c>
      <c r="W151">
        <f>((('Pump Design Summary'!$E$16-'Pump Design Summary'!$D$16)/1000)*V151)+'Pump Design Summary'!$D$16</f>
        <v>0</v>
      </c>
      <c r="X151">
        <f>IF(ISEVEN(V151),MAX('Pump Design Summary'!$D$29:$H$29)+50,0)</f>
        <v>50</v>
      </c>
      <c r="Y151"/>
    </row>
    <row r="152" spans="20:25">
      <c r="T152"/>
      <c r="U152"/>
      <c r="V152">
        <v>149</v>
      </c>
      <c r="W152">
        <f>((('Pump Design Summary'!$E$16-'Pump Design Summary'!$D$16)/1000)*V152)+'Pump Design Summary'!$D$16</f>
        <v>0</v>
      </c>
      <c r="X152">
        <f>IF(ISEVEN(V152),MAX('Pump Design Summary'!$D$29:$H$29)+50,0)</f>
        <v>0</v>
      </c>
      <c r="Y152"/>
    </row>
    <row r="153" spans="20:25">
      <c r="T153"/>
      <c r="U153"/>
      <c r="V153">
        <v>150</v>
      </c>
      <c r="W153">
        <f>((('Pump Design Summary'!$E$16-'Pump Design Summary'!$D$16)/1000)*V153)+'Pump Design Summary'!$D$16</f>
        <v>0</v>
      </c>
      <c r="X153">
        <f>IF(ISEVEN(V153),MAX('Pump Design Summary'!$D$29:$H$29)+50,0)</f>
        <v>50</v>
      </c>
      <c r="Y153"/>
    </row>
    <row r="154" spans="20:25">
      <c r="T154"/>
      <c r="U154"/>
      <c r="V154">
        <v>151</v>
      </c>
      <c r="W154">
        <f>((('Pump Design Summary'!$E$16-'Pump Design Summary'!$D$16)/1000)*V154)+'Pump Design Summary'!$D$16</f>
        <v>0</v>
      </c>
      <c r="X154">
        <f>IF(ISEVEN(V154),MAX('Pump Design Summary'!$D$29:$H$29)+50,0)</f>
        <v>0</v>
      </c>
      <c r="Y154"/>
    </row>
    <row r="155" spans="20:25">
      <c r="T155"/>
      <c r="U155"/>
      <c r="V155">
        <v>152</v>
      </c>
      <c r="W155">
        <f>((('Pump Design Summary'!$E$16-'Pump Design Summary'!$D$16)/1000)*V155)+'Pump Design Summary'!$D$16</f>
        <v>0</v>
      </c>
      <c r="X155">
        <f>IF(ISEVEN(V155),MAX('Pump Design Summary'!$D$29:$H$29)+50,0)</f>
        <v>50</v>
      </c>
      <c r="Y155"/>
    </row>
    <row r="156" spans="20:25">
      <c r="T156"/>
      <c r="U156"/>
      <c r="V156">
        <v>153</v>
      </c>
      <c r="W156">
        <f>((('Pump Design Summary'!$E$16-'Pump Design Summary'!$D$16)/1000)*V156)+'Pump Design Summary'!$D$16</f>
        <v>0</v>
      </c>
      <c r="X156">
        <f>IF(ISEVEN(V156),MAX('Pump Design Summary'!$D$29:$H$29)+50,0)</f>
        <v>0</v>
      </c>
      <c r="Y156"/>
    </row>
    <row r="157" spans="20:25">
      <c r="T157"/>
      <c r="U157"/>
      <c r="V157">
        <v>154</v>
      </c>
      <c r="W157">
        <f>((('Pump Design Summary'!$E$16-'Pump Design Summary'!$D$16)/1000)*V157)+'Pump Design Summary'!$D$16</f>
        <v>0</v>
      </c>
      <c r="X157">
        <f>IF(ISEVEN(V157),MAX('Pump Design Summary'!$D$29:$H$29)+50,0)</f>
        <v>50</v>
      </c>
      <c r="Y157"/>
    </row>
    <row r="158" spans="20:25">
      <c r="T158"/>
      <c r="U158"/>
      <c r="V158">
        <v>155</v>
      </c>
      <c r="W158">
        <f>((('Pump Design Summary'!$E$16-'Pump Design Summary'!$D$16)/1000)*V158)+'Pump Design Summary'!$D$16</f>
        <v>0</v>
      </c>
      <c r="X158">
        <f>IF(ISEVEN(V158),MAX('Pump Design Summary'!$D$29:$H$29)+50,0)</f>
        <v>0</v>
      </c>
      <c r="Y158"/>
    </row>
    <row r="159" spans="20:25">
      <c r="T159"/>
      <c r="U159"/>
      <c r="V159">
        <v>156</v>
      </c>
      <c r="W159">
        <f>((('Pump Design Summary'!$E$16-'Pump Design Summary'!$D$16)/1000)*V159)+'Pump Design Summary'!$D$16</f>
        <v>0</v>
      </c>
      <c r="X159">
        <f>IF(ISEVEN(V159),MAX('Pump Design Summary'!$D$29:$H$29)+50,0)</f>
        <v>50</v>
      </c>
      <c r="Y159"/>
    </row>
    <row r="160" spans="20:25">
      <c r="T160"/>
      <c r="U160"/>
      <c r="V160">
        <v>157</v>
      </c>
      <c r="W160">
        <f>((('Pump Design Summary'!$E$16-'Pump Design Summary'!$D$16)/1000)*V160)+'Pump Design Summary'!$D$16</f>
        <v>0</v>
      </c>
      <c r="X160">
        <f>IF(ISEVEN(V160),MAX('Pump Design Summary'!$D$29:$H$29)+50,0)</f>
        <v>0</v>
      </c>
      <c r="Y160"/>
    </row>
    <row r="161" spans="20:25">
      <c r="T161"/>
      <c r="U161"/>
      <c r="V161">
        <v>158</v>
      </c>
      <c r="W161">
        <f>((('Pump Design Summary'!$E$16-'Pump Design Summary'!$D$16)/1000)*V161)+'Pump Design Summary'!$D$16</f>
        <v>0</v>
      </c>
      <c r="X161">
        <f>IF(ISEVEN(V161),MAX('Pump Design Summary'!$D$29:$H$29)+50,0)</f>
        <v>50</v>
      </c>
      <c r="Y161"/>
    </row>
    <row r="162" spans="20:25">
      <c r="T162"/>
      <c r="U162"/>
      <c r="V162">
        <v>159</v>
      </c>
      <c r="W162">
        <f>((('Pump Design Summary'!$E$16-'Pump Design Summary'!$D$16)/1000)*V162)+'Pump Design Summary'!$D$16</f>
        <v>0</v>
      </c>
      <c r="X162">
        <f>IF(ISEVEN(V162),MAX('Pump Design Summary'!$D$29:$H$29)+50,0)</f>
        <v>0</v>
      </c>
      <c r="Y162"/>
    </row>
    <row r="163" spans="20:25">
      <c r="T163"/>
      <c r="U163"/>
      <c r="V163">
        <v>160</v>
      </c>
      <c r="W163">
        <f>((('Pump Design Summary'!$E$16-'Pump Design Summary'!$D$16)/1000)*V163)+'Pump Design Summary'!$D$16</f>
        <v>0</v>
      </c>
      <c r="X163">
        <f>IF(ISEVEN(V163),MAX('Pump Design Summary'!$D$29:$H$29)+50,0)</f>
        <v>50</v>
      </c>
      <c r="Y163"/>
    </row>
    <row r="164" spans="20:25">
      <c r="T164"/>
      <c r="U164"/>
      <c r="V164">
        <v>161</v>
      </c>
      <c r="W164">
        <f>((('Pump Design Summary'!$E$16-'Pump Design Summary'!$D$16)/1000)*V164)+'Pump Design Summary'!$D$16</f>
        <v>0</v>
      </c>
      <c r="X164">
        <f>IF(ISEVEN(V164),MAX('Pump Design Summary'!$D$29:$H$29)+50,0)</f>
        <v>0</v>
      </c>
      <c r="Y164"/>
    </row>
    <row r="165" spans="20:25">
      <c r="T165"/>
      <c r="U165"/>
      <c r="V165">
        <v>162</v>
      </c>
      <c r="W165">
        <f>((('Pump Design Summary'!$E$16-'Pump Design Summary'!$D$16)/1000)*V165)+'Pump Design Summary'!$D$16</f>
        <v>0</v>
      </c>
      <c r="X165">
        <f>IF(ISEVEN(V165),MAX('Pump Design Summary'!$D$29:$H$29)+50,0)</f>
        <v>50</v>
      </c>
      <c r="Y165"/>
    </row>
    <row r="166" spans="20:25">
      <c r="T166"/>
      <c r="U166"/>
      <c r="V166">
        <v>163</v>
      </c>
      <c r="W166">
        <f>((('Pump Design Summary'!$E$16-'Pump Design Summary'!$D$16)/1000)*V166)+'Pump Design Summary'!$D$16</f>
        <v>0</v>
      </c>
      <c r="X166">
        <f>IF(ISEVEN(V166),MAX('Pump Design Summary'!$D$29:$H$29)+50,0)</f>
        <v>0</v>
      </c>
      <c r="Y166"/>
    </row>
    <row r="167" spans="20:25">
      <c r="T167"/>
      <c r="U167"/>
      <c r="V167">
        <v>164</v>
      </c>
      <c r="W167">
        <f>((('Pump Design Summary'!$E$16-'Pump Design Summary'!$D$16)/1000)*V167)+'Pump Design Summary'!$D$16</f>
        <v>0</v>
      </c>
      <c r="X167">
        <f>IF(ISEVEN(V167),MAX('Pump Design Summary'!$D$29:$H$29)+50,0)</f>
        <v>50</v>
      </c>
      <c r="Y167"/>
    </row>
    <row r="168" spans="20:25">
      <c r="T168"/>
      <c r="U168"/>
      <c r="V168">
        <v>165</v>
      </c>
      <c r="W168">
        <f>((('Pump Design Summary'!$E$16-'Pump Design Summary'!$D$16)/1000)*V168)+'Pump Design Summary'!$D$16</f>
        <v>0</v>
      </c>
      <c r="X168">
        <f>IF(ISEVEN(V168),MAX('Pump Design Summary'!$D$29:$H$29)+50,0)</f>
        <v>0</v>
      </c>
      <c r="Y168"/>
    </row>
    <row r="169" spans="20:25">
      <c r="T169"/>
      <c r="U169"/>
      <c r="V169">
        <v>166</v>
      </c>
      <c r="W169">
        <f>((('Pump Design Summary'!$E$16-'Pump Design Summary'!$D$16)/1000)*V169)+'Pump Design Summary'!$D$16</f>
        <v>0</v>
      </c>
      <c r="X169">
        <f>IF(ISEVEN(V169),MAX('Pump Design Summary'!$D$29:$H$29)+50,0)</f>
        <v>50</v>
      </c>
      <c r="Y169"/>
    </row>
    <row r="170" spans="20:25">
      <c r="T170"/>
      <c r="U170"/>
      <c r="V170">
        <v>167</v>
      </c>
      <c r="W170">
        <f>((('Pump Design Summary'!$E$16-'Pump Design Summary'!$D$16)/1000)*V170)+'Pump Design Summary'!$D$16</f>
        <v>0</v>
      </c>
      <c r="X170">
        <f>IF(ISEVEN(V170),MAX('Pump Design Summary'!$D$29:$H$29)+50,0)</f>
        <v>0</v>
      </c>
      <c r="Y170"/>
    </row>
    <row r="171" spans="20:25">
      <c r="T171"/>
      <c r="U171"/>
      <c r="V171">
        <v>168</v>
      </c>
      <c r="W171">
        <f>((('Pump Design Summary'!$E$16-'Pump Design Summary'!$D$16)/1000)*V171)+'Pump Design Summary'!$D$16</f>
        <v>0</v>
      </c>
      <c r="X171">
        <f>IF(ISEVEN(V171),MAX('Pump Design Summary'!$D$29:$H$29)+50,0)</f>
        <v>50</v>
      </c>
      <c r="Y171"/>
    </row>
    <row r="172" spans="20:25">
      <c r="T172"/>
      <c r="U172"/>
      <c r="V172">
        <v>169</v>
      </c>
      <c r="W172">
        <f>((('Pump Design Summary'!$E$16-'Pump Design Summary'!$D$16)/1000)*V172)+'Pump Design Summary'!$D$16</f>
        <v>0</v>
      </c>
      <c r="X172">
        <f>IF(ISEVEN(V172),MAX('Pump Design Summary'!$D$29:$H$29)+50,0)</f>
        <v>0</v>
      </c>
      <c r="Y172"/>
    </row>
    <row r="173" spans="20:25">
      <c r="T173"/>
      <c r="U173"/>
      <c r="V173">
        <v>170</v>
      </c>
      <c r="W173">
        <f>((('Pump Design Summary'!$E$16-'Pump Design Summary'!$D$16)/1000)*V173)+'Pump Design Summary'!$D$16</f>
        <v>0</v>
      </c>
      <c r="X173">
        <f>IF(ISEVEN(V173),MAX('Pump Design Summary'!$D$29:$H$29)+50,0)</f>
        <v>50</v>
      </c>
      <c r="Y173"/>
    </row>
    <row r="174" spans="20:25">
      <c r="T174"/>
      <c r="U174"/>
      <c r="V174">
        <v>171</v>
      </c>
      <c r="W174">
        <f>((('Pump Design Summary'!$E$16-'Pump Design Summary'!$D$16)/1000)*V174)+'Pump Design Summary'!$D$16</f>
        <v>0</v>
      </c>
      <c r="X174">
        <f>IF(ISEVEN(V174),MAX('Pump Design Summary'!$D$29:$H$29)+50,0)</f>
        <v>0</v>
      </c>
      <c r="Y174"/>
    </row>
    <row r="175" spans="20:25">
      <c r="T175"/>
      <c r="U175"/>
      <c r="V175">
        <v>172</v>
      </c>
      <c r="W175">
        <f>((('Pump Design Summary'!$E$16-'Pump Design Summary'!$D$16)/1000)*V175)+'Pump Design Summary'!$D$16</f>
        <v>0</v>
      </c>
      <c r="X175">
        <f>IF(ISEVEN(V175),MAX('Pump Design Summary'!$D$29:$H$29)+50,0)</f>
        <v>50</v>
      </c>
      <c r="Y175"/>
    </row>
    <row r="176" spans="20:25">
      <c r="T176"/>
      <c r="U176"/>
      <c r="V176">
        <v>173</v>
      </c>
      <c r="W176">
        <f>((('Pump Design Summary'!$E$16-'Pump Design Summary'!$D$16)/1000)*V176)+'Pump Design Summary'!$D$16</f>
        <v>0</v>
      </c>
      <c r="X176">
        <f>IF(ISEVEN(V176),MAX('Pump Design Summary'!$D$29:$H$29)+50,0)</f>
        <v>0</v>
      </c>
      <c r="Y176"/>
    </row>
    <row r="177" spans="20:25">
      <c r="T177"/>
      <c r="U177"/>
      <c r="V177">
        <v>174</v>
      </c>
      <c r="W177">
        <f>((('Pump Design Summary'!$E$16-'Pump Design Summary'!$D$16)/1000)*V177)+'Pump Design Summary'!$D$16</f>
        <v>0</v>
      </c>
      <c r="X177">
        <f>IF(ISEVEN(V177),MAX('Pump Design Summary'!$D$29:$H$29)+50,0)</f>
        <v>50</v>
      </c>
      <c r="Y177"/>
    </row>
    <row r="178" spans="20:25">
      <c r="T178"/>
      <c r="U178"/>
      <c r="V178">
        <v>175</v>
      </c>
      <c r="W178">
        <f>((('Pump Design Summary'!$E$16-'Pump Design Summary'!$D$16)/1000)*V178)+'Pump Design Summary'!$D$16</f>
        <v>0</v>
      </c>
      <c r="X178">
        <f>IF(ISEVEN(V178),MAX('Pump Design Summary'!$D$29:$H$29)+50,0)</f>
        <v>0</v>
      </c>
      <c r="Y178"/>
    </row>
    <row r="179" spans="20:25">
      <c r="T179"/>
      <c r="U179"/>
      <c r="V179">
        <v>176</v>
      </c>
      <c r="W179">
        <f>((('Pump Design Summary'!$E$16-'Pump Design Summary'!$D$16)/1000)*V179)+'Pump Design Summary'!$D$16</f>
        <v>0</v>
      </c>
      <c r="X179">
        <f>IF(ISEVEN(V179),MAX('Pump Design Summary'!$D$29:$H$29)+50,0)</f>
        <v>50</v>
      </c>
      <c r="Y179"/>
    </row>
    <row r="180" spans="20:25">
      <c r="T180"/>
      <c r="U180"/>
      <c r="V180">
        <v>177</v>
      </c>
      <c r="W180">
        <f>((('Pump Design Summary'!$E$16-'Pump Design Summary'!$D$16)/1000)*V180)+'Pump Design Summary'!$D$16</f>
        <v>0</v>
      </c>
      <c r="X180">
        <f>IF(ISEVEN(V180),MAX('Pump Design Summary'!$D$29:$H$29)+50,0)</f>
        <v>0</v>
      </c>
      <c r="Y180"/>
    </row>
    <row r="181" spans="20:25">
      <c r="T181"/>
      <c r="U181"/>
      <c r="V181">
        <v>178</v>
      </c>
      <c r="W181">
        <f>((('Pump Design Summary'!$E$16-'Pump Design Summary'!$D$16)/1000)*V181)+'Pump Design Summary'!$D$16</f>
        <v>0</v>
      </c>
      <c r="X181">
        <f>IF(ISEVEN(V181),MAX('Pump Design Summary'!$D$29:$H$29)+50,0)</f>
        <v>50</v>
      </c>
      <c r="Y181"/>
    </row>
    <row r="182" spans="20:25">
      <c r="T182"/>
      <c r="U182"/>
      <c r="V182">
        <v>179</v>
      </c>
      <c r="W182">
        <f>((('Pump Design Summary'!$E$16-'Pump Design Summary'!$D$16)/1000)*V182)+'Pump Design Summary'!$D$16</f>
        <v>0</v>
      </c>
      <c r="X182">
        <f>IF(ISEVEN(V182),MAX('Pump Design Summary'!$D$29:$H$29)+50,0)</f>
        <v>0</v>
      </c>
      <c r="Y182"/>
    </row>
    <row r="183" spans="20:25">
      <c r="T183"/>
      <c r="U183"/>
      <c r="V183">
        <v>180</v>
      </c>
      <c r="W183">
        <f>((('Pump Design Summary'!$E$16-'Pump Design Summary'!$D$16)/1000)*V183)+'Pump Design Summary'!$D$16</f>
        <v>0</v>
      </c>
      <c r="X183">
        <f>IF(ISEVEN(V183),MAX('Pump Design Summary'!$D$29:$H$29)+50,0)</f>
        <v>50</v>
      </c>
      <c r="Y183"/>
    </row>
    <row r="184" spans="20:25">
      <c r="T184"/>
      <c r="U184"/>
      <c r="V184">
        <v>181</v>
      </c>
      <c r="W184">
        <f>((('Pump Design Summary'!$E$16-'Pump Design Summary'!$D$16)/1000)*V184)+'Pump Design Summary'!$D$16</f>
        <v>0</v>
      </c>
      <c r="X184">
        <f>IF(ISEVEN(V184),MAX('Pump Design Summary'!$D$29:$H$29)+50,0)</f>
        <v>0</v>
      </c>
      <c r="Y184"/>
    </row>
    <row r="185" spans="20:25">
      <c r="T185"/>
      <c r="U185"/>
      <c r="V185">
        <v>182</v>
      </c>
      <c r="W185">
        <f>((('Pump Design Summary'!$E$16-'Pump Design Summary'!$D$16)/1000)*V185)+'Pump Design Summary'!$D$16</f>
        <v>0</v>
      </c>
      <c r="X185">
        <f>IF(ISEVEN(V185),MAX('Pump Design Summary'!$D$29:$H$29)+50,0)</f>
        <v>50</v>
      </c>
      <c r="Y185"/>
    </row>
    <row r="186" spans="20:25">
      <c r="T186"/>
      <c r="U186"/>
      <c r="V186">
        <v>183</v>
      </c>
      <c r="W186">
        <f>((('Pump Design Summary'!$E$16-'Pump Design Summary'!$D$16)/1000)*V186)+'Pump Design Summary'!$D$16</f>
        <v>0</v>
      </c>
      <c r="X186">
        <f>IF(ISEVEN(V186),MAX('Pump Design Summary'!$D$29:$H$29)+50,0)</f>
        <v>0</v>
      </c>
      <c r="Y186"/>
    </row>
    <row r="187" spans="20:25">
      <c r="T187"/>
      <c r="U187"/>
      <c r="V187">
        <v>184</v>
      </c>
      <c r="W187">
        <f>((('Pump Design Summary'!$E$16-'Pump Design Summary'!$D$16)/1000)*V187)+'Pump Design Summary'!$D$16</f>
        <v>0</v>
      </c>
      <c r="X187">
        <f>IF(ISEVEN(V187),MAX('Pump Design Summary'!$D$29:$H$29)+50,0)</f>
        <v>50</v>
      </c>
      <c r="Y187"/>
    </row>
    <row r="188" spans="20:25">
      <c r="T188"/>
      <c r="U188"/>
      <c r="V188">
        <v>185</v>
      </c>
      <c r="W188">
        <f>((('Pump Design Summary'!$E$16-'Pump Design Summary'!$D$16)/1000)*V188)+'Pump Design Summary'!$D$16</f>
        <v>0</v>
      </c>
      <c r="X188">
        <f>IF(ISEVEN(V188),MAX('Pump Design Summary'!$D$29:$H$29)+50,0)</f>
        <v>0</v>
      </c>
      <c r="Y188"/>
    </row>
    <row r="189" spans="20:25">
      <c r="T189"/>
      <c r="U189"/>
      <c r="V189">
        <v>186</v>
      </c>
      <c r="W189">
        <f>((('Pump Design Summary'!$E$16-'Pump Design Summary'!$D$16)/1000)*V189)+'Pump Design Summary'!$D$16</f>
        <v>0</v>
      </c>
      <c r="X189">
        <f>IF(ISEVEN(V189),MAX('Pump Design Summary'!$D$29:$H$29)+50,0)</f>
        <v>50</v>
      </c>
      <c r="Y189"/>
    </row>
    <row r="190" spans="20:25">
      <c r="T190"/>
      <c r="U190"/>
      <c r="V190">
        <v>187</v>
      </c>
      <c r="W190">
        <f>((('Pump Design Summary'!$E$16-'Pump Design Summary'!$D$16)/1000)*V190)+'Pump Design Summary'!$D$16</f>
        <v>0</v>
      </c>
      <c r="X190">
        <f>IF(ISEVEN(V190),MAX('Pump Design Summary'!$D$29:$H$29)+50,0)</f>
        <v>0</v>
      </c>
      <c r="Y190"/>
    </row>
    <row r="191" spans="20:25">
      <c r="T191"/>
      <c r="U191"/>
      <c r="V191">
        <v>188</v>
      </c>
      <c r="W191">
        <f>((('Pump Design Summary'!$E$16-'Pump Design Summary'!$D$16)/1000)*V191)+'Pump Design Summary'!$D$16</f>
        <v>0</v>
      </c>
      <c r="X191">
        <f>IF(ISEVEN(V191),MAX('Pump Design Summary'!$D$29:$H$29)+50,0)</f>
        <v>50</v>
      </c>
      <c r="Y191"/>
    </row>
    <row r="192" spans="20:25">
      <c r="T192"/>
      <c r="U192"/>
      <c r="V192">
        <v>189</v>
      </c>
      <c r="W192">
        <f>((('Pump Design Summary'!$E$16-'Pump Design Summary'!$D$16)/1000)*V192)+'Pump Design Summary'!$D$16</f>
        <v>0</v>
      </c>
      <c r="X192">
        <f>IF(ISEVEN(V192),MAX('Pump Design Summary'!$D$29:$H$29)+50,0)</f>
        <v>0</v>
      </c>
      <c r="Y192"/>
    </row>
    <row r="193" spans="20:25">
      <c r="T193"/>
      <c r="U193"/>
      <c r="V193">
        <v>190</v>
      </c>
      <c r="W193">
        <f>((('Pump Design Summary'!$E$16-'Pump Design Summary'!$D$16)/1000)*V193)+'Pump Design Summary'!$D$16</f>
        <v>0</v>
      </c>
      <c r="X193">
        <f>IF(ISEVEN(V193),MAX('Pump Design Summary'!$D$29:$H$29)+50,0)</f>
        <v>50</v>
      </c>
      <c r="Y193"/>
    </row>
    <row r="194" spans="20:25">
      <c r="T194"/>
      <c r="U194"/>
      <c r="V194">
        <v>191</v>
      </c>
      <c r="W194">
        <f>((('Pump Design Summary'!$E$16-'Pump Design Summary'!$D$16)/1000)*V194)+'Pump Design Summary'!$D$16</f>
        <v>0</v>
      </c>
      <c r="X194">
        <f>IF(ISEVEN(V194),MAX('Pump Design Summary'!$D$29:$H$29)+50,0)</f>
        <v>0</v>
      </c>
      <c r="Y194"/>
    </row>
    <row r="195" spans="20:25">
      <c r="T195"/>
      <c r="U195"/>
      <c r="V195">
        <v>192</v>
      </c>
      <c r="W195">
        <f>((('Pump Design Summary'!$E$16-'Pump Design Summary'!$D$16)/1000)*V195)+'Pump Design Summary'!$D$16</f>
        <v>0</v>
      </c>
      <c r="X195">
        <f>IF(ISEVEN(V195),MAX('Pump Design Summary'!$D$29:$H$29)+50,0)</f>
        <v>50</v>
      </c>
      <c r="Y195"/>
    </row>
    <row r="196" spans="20:25">
      <c r="T196"/>
      <c r="U196"/>
      <c r="V196">
        <v>193</v>
      </c>
      <c r="W196">
        <f>((('Pump Design Summary'!$E$16-'Pump Design Summary'!$D$16)/1000)*V196)+'Pump Design Summary'!$D$16</f>
        <v>0</v>
      </c>
      <c r="X196">
        <f>IF(ISEVEN(V196),MAX('Pump Design Summary'!$D$29:$H$29)+50,0)</f>
        <v>0</v>
      </c>
      <c r="Y196"/>
    </row>
    <row r="197" spans="20:25">
      <c r="T197"/>
      <c r="U197"/>
      <c r="V197">
        <v>194</v>
      </c>
      <c r="W197">
        <f>((('Pump Design Summary'!$E$16-'Pump Design Summary'!$D$16)/1000)*V197)+'Pump Design Summary'!$D$16</f>
        <v>0</v>
      </c>
      <c r="X197">
        <f>IF(ISEVEN(V197),MAX('Pump Design Summary'!$D$29:$H$29)+50,0)</f>
        <v>50</v>
      </c>
      <c r="Y197"/>
    </row>
    <row r="198" spans="20:25">
      <c r="T198"/>
      <c r="U198"/>
      <c r="V198">
        <v>195</v>
      </c>
      <c r="W198">
        <f>((('Pump Design Summary'!$E$16-'Pump Design Summary'!$D$16)/1000)*V198)+'Pump Design Summary'!$D$16</f>
        <v>0</v>
      </c>
      <c r="X198">
        <f>IF(ISEVEN(V198),MAX('Pump Design Summary'!$D$29:$H$29)+50,0)</f>
        <v>0</v>
      </c>
      <c r="Y198"/>
    </row>
    <row r="199" spans="20:25">
      <c r="T199"/>
      <c r="U199"/>
      <c r="V199">
        <v>196</v>
      </c>
      <c r="W199">
        <f>((('Pump Design Summary'!$E$16-'Pump Design Summary'!$D$16)/1000)*V199)+'Pump Design Summary'!$D$16</f>
        <v>0</v>
      </c>
      <c r="X199">
        <f>IF(ISEVEN(V199),MAX('Pump Design Summary'!$D$29:$H$29)+50,0)</f>
        <v>50</v>
      </c>
      <c r="Y199"/>
    </row>
    <row r="200" spans="20:25">
      <c r="T200"/>
      <c r="U200"/>
      <c r="V200">
        <v>197</v>
      </c>
      <c r="W200">
        <f>((('Pump Design Summary'!$E$16-'Pump Design Summary'!$D$16)/1000)*V200)+'Pump Design Summary'!$D$16</f>
        <v>0</v>
      </c>
      <c r="X200">
        <f>IF(ISEVEN(V200),MAX('Pump Design Summary'!$D$29:$H$29)+50,0)</f>
        <v>0</v>
      </c>
      <c r="Y200"/>
    </row>
    <row r="201" spans="20:25">
      <c r="T201"/>
      <c r="U201"/>
      <c r="V201">
        <v>198</v>
      </c>
      <c r="W201">
        <f>((('Pump Design Summary'!$E$16-'Pump Design Summary'!$D$16)/1000)*V201)+'Pump Design Summary'!$D$16</f>
        <v>0</v>
      </c>
      <c r="X201">
        <f>IF(ISEVEN(V201),MAX('Pump Design Summary'!$D$29:$H$29)+50,0)</f>
        <v>50</v>
      </c>
      <c r="Y201"/>
    </row>
    <row r="202" spans="20:25">
      <c r="T202"/>
      <c r="U202"/>
      <c r="V202">
        <v>199</v>
      </c>
      <c r="W202">
        <f>((('Pump Design Summary'!$E$16-'Pump Design Summary'!$D$16)/1000)*V202)+'Pump Design Summary'!$D$16</f>
        <v>0</v>
      </c>
      <c r="X202">
        <f>IF(ISEVEN(V202),MAX('Pump Design Summary'!$D$29:$H$29)+50,0)</f>
        <v>0</v>
      </c>
      <c r="Y202"/>
    </row>
    <row r="203" spans="20:25">
      <c r="T203"/>
      <c r="U203"/>
      <c r="V203">
        <v>200</v>
      </c>
      <c r="W203">
        <f>((('Pump Design Summary'!$E$16-'Pump Design Summary'!$D$16)/1000)*V203)+'Pump Design Summary'!$D$16</f>
        <v>0</v>
      </c>
      <c r="X203">
        <f>IF(ISEVEN(V203),MAX('Pump Design Summary'!$D$29:$H$29)+50,0)</f>
        <v>50</v>
      </c>
      <c r="Y203"/>
    </row>
    <row r="204" spans="20:25">
      <c r="T204"/>
      <c r="U204"/>
      <c r="V204">
        <v>201</v>
      </c>
      <c r="W204">
        <f>((('Pump Design Summary'!$E$16-'Pump Design Summary'!$D$16)/1000)*V204)+'Pump Design Summary'!$D$16</f>
        <v>0</v>
      </c>
      <c r="X204">
        <f>IF(ISEVEN(V204),MAX('Pump Design Summary'!$D$29:$H$29)+50,0)</f>
        <v>0</v>
      </c>
      <c r="Y204"/>
    </row>
    <row r="205" spans="20:25">
      <c r="T205"/>
      <c r="U205"/>
      <c r="V205">
        <v>202</v>
      </c>
      <c r="W205">
        <f>((('Pump Design Summary'!$E$16-'Pump Design Summary'!$D$16)/1000)*V205)+'Pump Design Summary'!$D$16</f>
        <v>0</v>
      </c>
      <c r="X205">
        <f>IF(ISEVEN(V205),MAX('Pump Design Summary'!$D$29:$H$29)+50,0)</f>
        <v>50</v>
      </c>
      <c r="Y205"/>
    </row>
    <row r="206" spans="20:25">
      <c r="T206"/>
      <c r="U206"/>
      <c r="V206">
        <v>203</v>
      </c>
      <c r="W206">
        <f>((('Pump Design Summary'!$E$16-'Pump Design Summary'!$D$16)/1000)*V206)+'Pump Design Summary'!$D$16</f>
        <v>0</v>
      </c>
      <c r="X206">
        <f>IF(ISEVEN(V206),MAX('Pump Design Summary'!$D$29:$H$29)+50,0)</f>
        <v>0</v>
      </c>
      <c r="Y206"/>
    </row>
    <row r="207" spans="20:25">
      <c r="T207"/>
      <c r="U207"/>
      <c r="V207">
        <v>204</v>
      </c>
      <c r="W207">
        <f>((('Pump Design Summary'!$E$16-'Pump Design Summary'!$D$16)/1000)*V207)+'Pump Design Summary'!$D$16</f>
        <v>0</v>
      </c>
      <c r="X207">
        <f>IF(ISEVEN(V207),MAX('Pump Design Summary'!$D$29:$H$29)+50,0)</f>
        <v>50</v>
      </c>
      <c r="Y207"/>
    </row>
    <row r="208" spans="20:25">
      <c r="T208"/>
      <c r="U208"/>
      <c r="V208">
        <v>205</v>
      </c>
      <c r="W208">
        <f>((('Pump Design Summary'!$E$16-'Pump Design Summary'!$D$16)/1000)*V208)+'Pump Design Summary'!$D$16</f>
        <v>0</v>
      </c>
      <c r="X208">
        <f>IF(ISEVEN(V208),MAX('Pump Design Summary'!$D$29:$H$29)+50,0)</f>
        <v>0</v>
      </c>
      <c r="Y208"/>
    </row>
    <row r="209" spans="20:25">
      <c r="T209"/>
      <c r="U209"/>
      <c r="V209">
        <v>206</v>
      </c>
      <c r="W209">
        <f>((('Pump Design Summary'!$E$16-'Pump Design Summary'!$D$16)/1000)*V209)+'Pump Design Summary'!$D$16</f>
        <v>0</v>
      </c>
      <c r="X209">
        <f>IF(ISEVEN(V209),MAX('Pump Design Summary'!$D$29:$H$29)+50,0)</f>
        <v>50</v>
      </c>
      <c r="Y209"/>
    </row>
    <row r="210" spans="20:25">
      <c r="T210"/>
      <c r="U210"/>
      <c r="V210">
        <v>207</v>
      </c>
      <c r="W210">
        <f>((('Pump Design Summary'!$E$16-'Pump Design Summary'!$D$16)/1000)*V210)+'Pump Design Summary'!$D$16</f>
        <v>0</v>
      </c>
      <c r="X210">
        <f>IF(ISEVEN(V210),MAX('Pump Design Summary'!$D$29:$H$29)+50,0)</f>
        <v>0</v>
      </c>
      <c r="Y210"/>
    </row>
    <row r="211" spans="20:25">
      <c r="T211"/>
      <c r="U211"/>
      <c r="V211">
        <v>208</v>
      </c>
      <c r="W211">
        <f>((('Pump Design Summary'!$E$16-'Pump Design Summary'!$D$16)/1000)*V211)+'Pump Design Summary'!$D$16</f>
        <v>0</v>
      </c>
      <c r="X211">
        <f>IF(ISEVEN(V211),MAX('Pump Design Summary'!$D$29:$H$29)+50,0)</f>
        <v>50</v>
      </c>
      <c r="Y211"/>
    </row>
    <row r="212" spans="20:25">
      <c r="T212"/>
      <c r="U212"/>
      <c r="V212">
        <v>209</v>
      </c>
      <c r="W212">
        <f>((('Pump Design Summary'!$E$16-'Pump Design Summary'!$D$16)/1000)*V212)+'Pump Design Summary'!$D$16</f>
        <v>0</v>
      </c>
      <c r="X212">
        <f>IF(ISEVEN(V212),MAX('Pump Design Summary'!$D$29:$H$29)+50,0)</f>
        <v>0</v>
      </c>
      <c r="Y212"/>
    </row>
    <row r="213" spans="20:25">
      <c r="T213"/>
      <c r="U213"/>
      <c r="V213">
        <v>210</v>
      </c>
      <c r="W213">
        <f>((('Pump Design Summary'!$E$16-'Pump Design Summary'!$D$16)/1000)*V213)+'Pump Design Summary'!$D$16</f>
        <v>0</v>
      </c>
      <c r="X213">
        <f>IF(ISEVEN(V213),MAX('Pump Design Summary'!$D$29:$H$29)+50,0)</f>
        <v>50</v>
      </c>
      <c r="Y213"/>
    </row>
    <row r="214" spans="20:25">
      <c r="T214"/>
      <c r="U214"/>
      <c r="V214">
        <v>211</v>
      </c>
      <c r="W214">
        <f>((('Pump Design Summary'!$E$16-'Pump Design Summary'!$D$16)/1000)*V214)+'Pump Design Summary'!$D$16</f>
        <v>0</v>
      </c>
      <c r="X214">
        <f>IF(ISEVEN(V214),MAX('Pump Design Summary'!$D$29:$H$29)+50,0)</f>
        <v>0</v>
      </c>
      <c r="Y214"/>
    </row>
    <row r="215" spans="20:25">
      <c r="T215"/>
      <c r="U215"/>
      <c r="V215">
        <v>212</v>
      </c>
      <c r="W215">
        <f>((('Pump Design Summary'!$E$16-'Pump Design Summary'!$D$16)/1000)*V215)+'Pump Design Summary'!$D$16</f>
        <v>0</v>
      </c>
      <c r="X215">
        <f>IF(ISEVEN(V215),MAX('Pump Design Summary'!$D$29:$H$29)+50,0)</f>
        <v>50</v>
      </c>
      <c r="Y215"/>
    </row>
    <row r="216" spans="20:25">
      <c r="T216"/>
      <c r="U216"/>
      <c r="V216">
        <v>213</v>
      </c>
      <c r="W216">
        <f>((('Pump Design Summary'!$E$16-'Pump Design Summary'!$D$16)/1000)*V216)+'Pump Design Summary'!$D$16</f>
        <v>0</v>
      </c>
      <c r="X216">
        <f>IF(ISEVEN(V216),MAX('Pump Design Summary'!$D$29:$H$29)+50,0)</f>
        <v>0</v>
      </c>
      <c r="Y216"/>
    </row>
    <row r="217" spans="20:25">
      <c r="T217"/>
      <c r="U217"/>
      <c r="V217">
        <v>214</v>
      </c>
      <c r="W217">
        <f>((('Pump Design Summary'!$E$16-'Pump Design Summary'!$D$16)/1000)*V217)+'Pump Design Summary'!$D$16</f>
        <v>0</v>
      </c>
      <c r="X217">
        <f>IF(ISEVEN(V217),MAX('Pump Design Summary'!$D$29:$H$29)+50,0)</f>
        <v>50</v>
      </c>
      <c r="Y217"/>
    </row>
    <row r="218" spans="20:25">
      <c r="T218"/>
      <c r="U218"/>
      <c r="V218">
        <v>215</v>
      </c>
      <c r="W218">
        <f>((('Pump Design Summary'!$E$16-'Pump Design Summary'!$D$16)/1000)*V218)+'Pump Design Summary'!$D$16</f>
        <v>0</v>
      </c>
      <c r="X218">
        <f>IF(ISEVEN(V218),MAX('Pump Design Summary'!$D$29:$H$29)+50,0)</f>
        <v>0</v>
      </c>
      <c r="Y218"/>
    </row>
    <row r="219" spans="20:25">
      <c r="T219"/>
      <c r="U219"/>
      <c r="V219">
        <v>216</v>
      </c>
      <c r="W219">
        <f>((('Pump Design Summary'!$E$16-'Pump Design Summary'!$D$16)/1000)*V219)+'Pump Design Summary'!$D$16</f>
        <v>0</v>
      </c>
      <c r="X219">
        <f>IF(ISEVEN(V219),MAX('Pump Design Summary'!$D$29:$H$29)+50,0)</f>
        <v>50</v>
      </c>
      <c r="Y219"/>
    </row>
    <row r="220" spans="20:25">
      <c r="T220"/>
      <c r="U220"/>
      <c r="V220">
        <v>217</v>
      </c>
      <c r="W220">
        <f>((('Pump Design Summary'!$E$16-'Pump Design Summary'!$D$16)/1000)*V220)+'Pump Design Summary'!$D$16</f>
        <v>0</v>
      </c>
      <c r="X220">
        <f>IF(ISEVEN(V220),MAX('Pump Design Summary'!$D$29:$H$29)+50,0)</f>
        <v>0</v>
      </c>
      <c r="Y220"/>
    </row>
    <row r="221" spans="20:25">
      <c r="T221"/>
      <c r="U221"/>
      <c r="V221">
        <v>218</v>
      </c>
      <c r="W221">
        <f>((('Pump Design Summary'!$E$16-'Pump Design Summary'!$D$16)/1000)*V221)+'Pump Design Summary'!$D$16</f>
        <v>0</v>
      </c>
      <c r="X221">
        <f>IF(ISEVEN(V221),MAX('Pump Design Summary'!$D$29:$H$29)+50,0)</f>
        <v>50</v>
      </c>
      <c r="Y221"/>
    </row>
    <row r="222" spans="20:25">
      <c r="T222"/>
      <c r="U222"/>
      <c r="V222">
        <v>219</v>
      </c>
      <c r="W222">
        <f>((('Pump Design Summary'!$E$16-'Pump Design Summary'!$D$16)/1000)*V222)+'Pump Design Summary'!$D$16</f>
        <v>0</v>
      </c>
      <c r="X222">
        <f>IF(ISEVEN(V222),MAX('Pump Design Summary'!$D$29:$H$29)+50,0)</f>
        <v>0</v>
      </c>
      <c r="Y222"/>
    </row>
    <row r="223" spans="20:25">
      <c r="T223"/>
      <c r="U223"/>
      <c r="V223">
        <v>220</v>
      </c>
      <c r="W223">
        <f>((('Pump Design Summary'!$E$16-'Pump Design Summary'!$D$16)/1000)*V223)+'Pump Design Summary'!$D$16</f>
        <v>0</v>
      </c>
      <c r="X223">
        <f>IF(ISEVEN(V223),MAX('Pump Design Summary'!$D$29:$H$29)+50,0)</f>
        <v>50</v>
      </c>
      <c r="Y223"/>
    </row>
    <row r="224" spans="20:25">
      <c r="T224"/>
      <c r="U224"/>
      <c r="V224">
        <v>221</v>
      </c>
      <c r="W224">
        <f>((('Pump Design Summary'!$E$16-'Pump Design Summary'!$D$16)/1000)*V224)+'Pump Design Summary'!$D$16</f>
        <v>0</v>
      </c>
      <c r="X224">
        <f>IF(ISEVEN(V224),MAX('Pump Design Summary'!$D$29:$H$29)+50,0)</f>
        <v>0</v>
      </c>
      <c r="Y224"/>
    </row>
    <row r="225" spans="20:25">
      <c r="T225"/>
      <c r="U225"/>
      <c r="V225">
        <v>222</v>
      </c>
      <c r="W225">
        <f>((('Pump Design Summary'!$E$16-'Pump Design Summary'!$D$16)/1000)*V225)+'Pump Design Summary'!$D$16</f>
        <v>0</v>
      </c>
      <c r="X225">
        <f>IF(ISEVEN(V225),MAX('Pump Design Summary'!$D$29:$H$29)+50,0)</f>
        <v>50</v>
      </c>
      <c r="Y225"/>
    </row>
    <row r="226" spans="20:25">
      <c r="T226"/>
      <c r="U226"/>
      <c r="V226">
        <v>223</v>
      </c>
      <c r="W226">
        <f>((('Pump Design Summary'!$E$16-'Pump Design Summary'!$D$16)/1000)*V226)+'Pump Design Summary'!$D$16</f>
        <v>0</v>
      </c>
      <c r="X226">
        <f>IF(ISEVEN(V226),MAX('Pump Design Summary'!$D$29:$H$29)+50,0)</f>
        <v>0</v>
      </c>
      <c r="Y226"/>
    </row>
    <row r="227" spans="20:25">
      <c r="T227"/>
      <c r="U227"/>
      <c r="V227">
        <v>224</v>
      </c>
      <c r="W227">
        <f>((('Pump Design Summary'!$E$16-'Pump Design Summary'!$D$16)/1000)*V227)+'Pump Design Summary'!$D$16</f>
        <v>0</v>
      </c>
      <c r="X227">
        <f>IF(ISEVEN(V227),MAX('Pump Design Summary'!$D$29:$H$29)+50,0)</f>
        <v>50</v>
      </c>
      <c r="Y227"/>
    </row>
    <row r="228" spans="20:25">
      <c r="T228"/>
      <c r="U228"/>
      <c r="V228">
        <v>225</v>
      </c>
      <c r="W228">
        <f>((('Pump Design Summary'!$E$16-'Pump Design Summary'!$D$16)/1000)*V228)+'Pump Design Summary'!$D$16</f>
        <v>0</v>
      </c>
      <c r="X228">
        <f>IF(ISEVEN(V228),MAX('Pump Design Summary'!$D$29:$H$29)+50,0)</f>
        <v>0</v>
      </c>
      <c r="Y228"/>
    </row>
    <row r="229" spans="20:25">
      <c r="T229"/>
      <c r="U229"/>
      <c r="V229">
        <v>226</v>
      </c>
      <c r="W229">
        <f>((('Pump Design Summary'!$E$16-'Pump Design Summary'!$D$16)/1000)*V229)+'Pump Design Summary'!$D$16</f>
        <v>0</v>
      </c>
      <c r="X229">
        <f>IF(ISEVEN(V229),MAX('Pump Design Summary'!$D$29:$H$29)+50,0)</f>
        <v>50</v>
      </c>
      <c r="Y229"/>
    </row>
    <row r="230" spans="20:25">
      <c r="T230"/>
      <c r="U230"/>
      <c r="V230">
        <v>227</v>
      </c>
      <c r="W230">
        <f>((('Pump Design Summary'!$E$16-'Pump Design Summary'!$D$16)/1000)*V230)+'Pump Design Summary'!$D$16</f>
        <v>0</v>
      </c>
      <c r="X230">
        <f>IF(ISEVEN(V230),MAX('Pump Design Summary'!$D$29:$H$29)+50,0)</f>
        <v>0</v>
      </c>
      <c r="Y230"/>
    </row>
    <row r="231" spans="20:25">
      <c r="T231"/>
      <c r="U231"/>
      <c r="V231">
        <v>228</v>
      </c>
      <c r="W231">
        <f>((('Pump Design Summary'!$E$16-'Pump Design Summary'!$D$16)/1000)*V231)+'Pump Design Summary'!$D$16</f>
        <v>0</v>
      </c>
      <c r="X231">
        <f>IF(ISEVEN(V231),MAX('Pump Design Summary'!$D$29:$H$29)+50,0)</f>
        <v>50</v>
      </c>
      <c r="Y231"/>
    </row>
    <row r="232" spans="20:25">
      <c r="T232"/>
      <c r="U232"/>
      <c r="V232">
        <v>229</v>
      </c>
      <c r="W232">
        <f>((('Pump Design Summary'!$E$16-'Pump Design Summary'!$D$16)/1000)*V232)+'Pump Design Summary'!$D$16</f>
        <v>0</v>
      </c>
      <c r="X232">
        <f>IF(ISEVEN(V232),MAX('Pump Design Summary'!$D$29:$H$29)+50,0)</f>
        <v>0</v>
      </c>
      <c r="Y232"/>
    </row>
    <row r="233" spans="20:25">
      <c r="T233"/>
      <c r="U233"/>
      <c r="V233">
        <v>230</v>
      </c>
      <c r="W233">
        <f>((('Pump Design Summary'!$E$16-'Pump Design Summary'!$D$16)/1000)*V233)+'Pump Design Summary'!$D$16</f>
        <v>0</v>
      </c>
      <c r="X233">
        <f>IF(ISEVEN(V233),MAX('Pump Design Summary'!$D$29:$H$29)+50,0)</f>
        <v>50</v>
      </c>
      <c r="Y233"/>
    </row>
    <row r="234" spans="20:25">
      <c r="T234"/>
      <c r="U234"/>
      <c r="V234">
        <v>231</v>
      </c>
      <c r="W234">
        <f>((('Pump Design Summary'!$E$16-'Pump Design Summary'!$D$16)/1000)*V234)+'Pump Design Summary'!$D$16</f>
        <v>0</v>
      </c>
      <c r="X234">
        <f>IF(ISEVEN(V234),MAX('Pump Design Summary'!$D$29:$H$29)+50,0)</f>
        <v>0</v>
      </c>
      <c r="Y234"/>
    </row>
    <row r="235" spans="20:25">
      <c r="T235"/>
      <c r="U235"/>
      <c r="V235">
        <v>232</v>
      </c>
      <c r="W235">
        <f>((('Pump Design Summary'!$E$16-'Pump Design Summary'!$D$16)/1000)*V235)+'Pump Design Summary'!$D$16</f>
        <v>0</v>
      </c>
      <c r="X235">
        <f>IF(ISEVEN(V235),MAX('Pump Design Summary'!$D$29:$H$29)+50,0)</f>
        <v>50</v>
      </c>
      <c r="Y235"/>
    </row>
    <row r="236" spans="20:25">
      <c r="T236"/>
      <c r="U236"/>
      <c r="V236">
        <v>233</v>
      </c>
      <c r="W236">
        <f>((('Pump Design Summary'!$E$16-'Pump Design Summary'!$D$16)/1000)*V236)+'Pump Design Summary'!$D$16</f>
        <v>0</v>
      </c>
      <c r="X236">
        <f>IF(ISEVEN(V236),MAX('Pump Design Summary'!$D$29:$H$29)+50,0)</f>
        <v>0</v>
      </c>
      <c r="Y236"/>
    </row>
    <row r="237" spans="20:25">
      <c r="T237"/>
      <c r="U237"/>
      <c r="V237">
        <v>234</v>
      </c>
      <c r="W237">
        <f>((('Pump Design Summary'!$E$16-'Pump Design Summary'!$D$16)/1000)*V237)+'Pump Design Summary'!$D$16</f>
        <v>0</v>
      </c>
      <c r="X237">
        <f>IF(ISEVEN(V237),MAX('Pump Design Summary'!$D$29:$H$29)+50,0)</f>
        <v>50</v>
      </c>
      <c r="Y237"/>
    </row>
    <row r="238" spans="20:25">
      <c r="T238"/>
      <c r="U238"/>
      <c r="V238">
        <v>235</v>
      </c>
      <c r="W238">
        <f>((('Pump Design Summary'!$E$16-'Pump Design Summary'!$D$16)/1000)*V238)+'Pump Design Summary'!$D$16</f>
        <v>0</v>
      </c>
      <c r="X238">
        <f>IF(ISEVEN(V238),MAX('Pump Design Summary'!$D$29:$H$29)+50,0)</f>
        <v>0</v>
      </c>
      <c r="Y238"/>
    </row>
    <row r="239" spans="20:25">
      <c r="T239"/>
      <c r="U239"/>
      <c r="V239">
        <v>236</v>
      </c>
      <c r="W239">
        <f>((('Pump Design Summary'!$E$16-'Pump Design Summary'!$D$16)/1000)*V239)+'Pump Design Summary'!$D$16</f>
        <v>0</v>
      </c>
      <c r="X239">
        <f>IF(ISEVEN(V239),MAX('Pump Design Summary'!$D$29:$H$29)+50,0)</f>
        <v>50</v>
      </c>
      <c r="Y239"/>
    </row>
    <row r="240" spans="20:25">
      <c r="T240"/>
      <c r="U240"/>
      <c r="V240">
        <v>237</v>
      </c>
      <c r="W240">
        <f>((('Pump Design Summary'!$E$16-'Pump Design Summary'!$D$16)/1000)*V240)+'Pump Design Summary'!$D$16</f>
        <v>0</v>
      </c>
      <c r="X240">
        <f>IF(ISEVEN(V240),MAX('Pump Design Summary'!$D$29:$H$29)+50,0)</f>
        <v>0</v>
      </c>
      <c r="Y240"/>
    </row>
    <row r="241" spans="20:25">
      <c r="T241"/>
      <c r="U241"/>
      <c r="V241">
        <v>238</v>
      </c>
      <c r="W241">
        <f>((('Pump Design Summary'!$E$16-'Pump Design Summary'!$D$16)/1000)*V241)+'Pump Design Summary'!$D$16</f>
        <v>0</v>
      </c>
      <c r="X241">
        <f>IF(ISEVEN(V241),MAX('Pump Design Summary'!$D$29:$H$29)+50,0)</f>
        <v>50</v>
      </c>
      <c r="Y241"/>
    </row>
    <row r="242" spans="20:25">
      <c r="T242"/>
      <c r="U242"/>
      <c r="V242">
        <v>239</v>
      </c>
      <c r="W242">
        <f>((('Pump Design Summary'!$E$16-'Pump Design Summary'!$D$16)/1000)*V242)+'Pump Design Summary'!$D$16</f>
        <v>0</v>
      </c>
      <c r="X242">
        <f>IF(ISEVEN(V242),MAX('Pump Design Summary'!$D$29:$H$29)+50,0)</f>
        <v>0</v>
      </c>
      <c r="Y242"/>
    </row>
    <row r="243" spans="20:25">
      <c r="T243"/>
      <c r="U243"/>
      <c r="V243">
        <v>240</v>
      </c>
      <c r="W243">
        <f>((('Pump Design Summary'!$E$16-'Pump Design Summary'!$D$16)/1000)*V243)+'Pump Design Summary'!$D$16</f>
        <v>0</v>
      </c>
      <c r="X243">
        <f>IF(ISEVEN(V243),MAX('Pump Design Summary'!$D$29:$H$29)+50,0)</f>
        <v>50</v>
      </c>
      <c r="Y243"/>
    </row>
    <row r="244" spans="20:25">
      <c r="T244"/>
      <c r="U244"/>
      <c r="V244">
        <v>241</v>
      </c>
      <c r="W244">
        <f>((('Pump Design Summary'!$E$16-'Pump Design Summary'!$D$16)/1000)*V244)+'Pump Design Summary'!$D$16</f>
        <v>0</v>
      </c>
      <c r="X244">
        <f>IF(ISEVEN(V244),MAX('Pump Design Summary'!$D$29:$H$29)+50,0)</f>
        <v>0</v>
      </c>
      <c r="Y244"/>
    </row>
    <row r="245" spans="20:25">
      <c r="T245"/>
      <c r="U245"/>
      <c r="V245">
        <v>242</v>
      </c>
      <c r="W245">
        <f>((('Pump Design Summary'!$E$16-'Pump Design Summary'!$D$16)/1000)*V245)+'Pump Design Summary'!$D$16</f>
        <v>0</v>
      </c>
      <c r="X245">
        <f>IF(ISEVEN(V245),MAX('Pump Design Summary'!$D$29:$H$29)+50,0)</f>
        <v>50</v>
      </c>
      <c r="Y245"/>
    </row>
    <row r="246" spans="20:25">
      <c r="T246"/>
      <c r="U246"/>
      <c r="V246">
        <v>243</v>
      </c>
      <c r="W246">
        <f>((('Pump Design Summary'!$E$16-'Pump Design Summary'!$D$16)/1000)*V246)+'Pump Design Summary'!$D$16</f>
        <v>0</v>
      </c>
      <c r="X246">
        <f>IF(ISEVEN(V246),MAX('Pump Design Summary'!$D$29:$H$29)+50,0)</f>
        <v>0</v>
      </c>
      <c r="Y246"/>
    </row>
    <row r="247" spans="20:25">
      <c r="T247"/>
      <c r="U247"/>
      <c r="V247">
        <v>244</v>
      </c>
      <c r="W247">
        <f>((('Pump Design Summary'!$E$16-'Pump Design Summary'!$D$16)/1000)*V247)+'Pump Design Summary'!$D$16</f>
        <v>0</v>
      </c>
      <c r="X247">
        <f>IF(ISEVEN(V247),MAX('Pump Design Summary'!$D$29:$H$29)+50,0)</f>
        <v>50</v>
      </c>
      <c r="Y247"/>
    </row>
    <row r="248" spans="20:25">
      <c r="T248"/>
      <c r="U248"/>
      <c r="V248">
        <v>245</v>
      </c>
      <c r="W248">
        <f>((('Pump Design Summary'!$E$16-'Pump Design Summary'!$D$16)/1000)*V248)+'Pump Design Summary'!$D$16</f>
        <v>0</v>
      </c>
      <c r="X248">
        <f>IF(ISEVEN(V248),MAX('Pump Design Summary'!$D$29:$H$29)+50,0)</f>
        <v>0</v>
      </c>
      <c r="Y248"/>
    </row>
    <row r="249" spans="20:25">
      <c r="T249"/>
      <c r="U249"/>
      <c r="V249">
        <v>246</v>
      </c>
      <c r="W249">
        <f>((('Pump Design Summary'!$E$16-'Pump Design Summary'!$D$16)/1000)*V249)+'Pump Design Summary'!$D$16</f>
        <v>0</v>
      </c>
      <c r="X249">
        <f>IF(ISEVEN(V249),MAX('Pump Design Summary'!$D$29:$H$29)+50,0)</f>
        <v>50</v>
      </c>
      <c r="Y249"/>
    </row>
    <row r="250" spans="20:25">
      <c r="T250"/>
      <c r="U250"/>
      <c r="V250">
        <v>247</v>
      </c>
      <c r="W250">
        <f>((('Pump Design Summary'!$E$16-'Pump Design Summary'!$D$16)/1000)*V250)+'Pump Design Summary'!$D$16</f>
        <v>0</v>
      </c>
      <c r="X250">
        <f>IF(ISEVEN(V250),MAX('Pump Design Summary'!$D$29:$H$29)+50,0)</f>
        <v>0</v>
      </c>
      <c r="Y250"/>
    </row>
    <row r="251" spans="20:25">
      <c r="T251"/>
      <c r="U251"/>
      <c r="V251">
        <v>248</v>
      </c>
      <c r="W251">
        <f>((('Pump Design Summary'!$E$16-'Pump Design Summary'!$D$16)/1000)*V251)+'Pump Design Summary'!$D$16</f>
        <v>0</v>
      </c>
      <c r="X251">
        <f>IF(ISEVEN(V251),MAX('Pump Design Summary'!$D$29:$H$29)+50,0)</f>
        <v>50</v>
      </c>
      <c r="Y251"/>
    </row>
    <row r="252" spans="20:25">
      <c r="T252"/>
      <c r="U252"/>
      <c r="V252">
        <v>249</v>
      </c>
      <c r="W252">
        <f>((('Pump Design Summary'!$E$16-'Pump Design Summary'!$D$16)/1000)*V252)+'Pump Design Summary'!$D$16</f>
        <v>0</v>
      </c>
      <c r="X252">
        <f>IF(ISEVEN(V252),MAX('Pump Design Summary'!$D$29:$H$29)+50,0)</f>
        <v>0</v>
      </c>
      <c r="Y252"/>
    </row>
    <row r="253" spans="20:25">
      <c r="T253"/>
      <c r="U253"/>
      <c r="V253">
        <v>250</v>
      </c>
      <c r="W253">
        <f>((('Pump Design Summary'!$E$16-'Pump Design Summary'!$D$16)/1000)*V253)+'Pump Design Summary'!$D$16</f>
        <v>0</v>
      </c>
      <c r="X253">
        <f>IF(ISEVEN(V253),MAX('Pump Design Summary'!$D$29:$H$29)+50,0)</f>
        <v>50</v>
      </c>
      <c r="Y253"/>
    </row>
    <row r="254" spans="20:25">
      <c r="T254"/>
      <c r="U254"/>
      <c r="V254">
        <v>251</v>
      </c>
      <c r="W254">
        <f>((('Pump Design Summary'!$E$16-'Pump Design Summary'!$D$16)/1000)*V254)+'Pump Design Summary'!$D$16</f>
        <v>0</v>
      </c>
      <c r="X254">
        <f>IF(ISEVEN(V254),MAX('Pump Design Summary'!$D$29:$H$29)+50,0)</f>
        <v>0</v>
      </c>
      <c r="Y254"/>
    </row>
    <row r="255" spans="20:25">
      <c r="T255"/>
      <c r="U255"/>
      <c r="V255">
        <v>252</v>
      </c>
      <c r="W255">
        <f>((('Pump Design Summary'!$E$16-'Pump Design Summary'!$D$16)/1000)*V255)+'Pump Design Summary'!$D$16</f>
        <v>0</v>
      </c>
      <c r="X255">
        <f>IF(ISEVEN(V255),MAX('Pump Design Summary'!$D$29:$H$29)+50,0)</f>
        <v>50</v>
      </c>
      <c r="Y255"/>
    </row>
    <row r="256" spans="20:25">
      <c r="T256"/>
      <c r="U256"/>
      <c r="V256">
        <v>253</v>
      </c>
      <c r="W256">
        <f>((('Pump Design Summary'!$E$16-'Pump Design Summary'!$D$16)/1000)*V256)+'Pump Design Summary'!$D$16</f>
        <v>0</v>
      </c>
      <c r="X256">
        <f>IF(ISEVEN(V256),MAX('Pump Design Summary'!$D$29:$H$29)+50,0)</f>
        <v>0</v>
      </c>
      <c r="Y256"/>
    </row>
    <row r="257" spans="20:25">
      <c r="T257"/>
      <c r="U257"/>
      <c r="V257">
        <v>254</v>
      </c>
      <c r="W257">
        <f>((('Pump Design Summary'!$E$16-'Pump Design Summary'!$D$16)/1000)*V257)+'Pump Design Summary'!$D$16</f>
        <v>0</v>
      </c>
      <c r="X257">
        <f>IF(ISEVEN(V257),MAX('Pump Design Summary'!$D$29:$H$29)+50,0)</f>
        <v>50</v>
      </c>
      <c r="Y257"/>
    </row>
    <row r="258" spans="20:25">
      <c r="T258"/>
      <c r="U258"/>
      <c r="V258">
        <v>255</v>
      </c>
      <c r="W258">
        <f>((('Pump Design Summary'!$E$16-'Pump Design Summary'!$D$16)/1000)*V258)+'Pump Design Summary'!$D$16</f>
        <v>0</v>
      </c>
      <c r="X258">
        <f>IF(ISEVEN(V258),MAX('Pump Design Summary'!$D$29:$H$29)+50,0)</f>
        <v>0</v>
      </c>
      <c r="Y258"/>
    </row>
    <row r="259" spans="20:25">
      <c r="T259"/>
      <c r="U259"/>
      <c r="V259">
        <v>256</v>
      </c>
      <c r="W259">
        <f>((('Pump Design Summary'!$E$16-'Pump Design Summary'!$D$16)/1000)*V259)+'Pump Design Summary'!$D$16</f>
        <v>0</v>
      </c>
      <c r="X259">
        <f>IF(ISEVEN(V259),MAX('Pump Design Summary'!$D$29:$H$29)+50,0)</f>
        <v>50</v>
      </c>
      <c r="Y259"/>
    </row>
    <row r="260" spans="20:25">
      <c r="T260"/>
      <c r="U260"/>
      <c r="V260">
        <v>257</v>
      </c>
      <c r="W260">
        <f>((('Pump Design Summary'!$E$16-'Pump Design Summary'!$D$16)/1000)*V260)+'Pump Design Summary'!$D$16</f>
        <v>0</v>
      </c>
      <c r="X260">
        <f>IF(ISEVEN(V260),MAX('Pump Design Summary'!$D$29:$H$29)+50,0)</f>
        <v>0</v>
      </c>
      <c r="Y260"/>
    </row>
    <row r="261" spans="20:25">
      <c r="T261"/>
      <c r="U261"/>
      <c r="V261">
        <v>258</v>
      </c>
      <c r="W261">
        <f>((('Pump Design Summary'!$E$16-'Pump Design Summary'!$D$16)/1000)*V261)+'Pump Design Summary'!$D$16</f>
        <v>0</v>
      </c>
      <c r="X261">
        <f>IF(ISEVEN(V261),MAX('Pump Design Summary'!$D$29:$H$29)+50,0)</f>
        <v>50</v>
      </c>
      <c r="Y261"/>
    </row>
    <row r="262" spans="20:25">
      <c r="T262"/>
      <c r="U262"/>
      <c r="V262">
        <v>259</v>
      </c>
      <c r="W262">
        <f>((('Pump Design Summary'!$E$16-'Pump Design Summary'!$D$16)/1000)*V262)+'Pump Design Summary'!$D$16</f>
        <v>0</v>
      </c>
      <c r="X262">
        <f>IF(ISEVEN(V262),MAX('Pump Design Summary'!$D$29:$H$29)+50,0)</f>
        <v>0</v>
      </c>
      <c r="Y262"/>
    </row>
    <row r="263" spans="20:25">
      <c r="T263"/>
      <c r="U263"/>
      <c r="V263">
        <v>260</v>
      </c>
      <c r="W263">
        <f>((('Pump Design Summary'!$E$16-'Pump Design Summary'!$D$16)/1000)*V263)+'Pump Design Summary'!$D$16</f>
        <v>0</v>
      </c>
      <c r="X263">
        <f>IF(ISEVEN(V263),MAX('Pump Design Summary'!$D$29:$H$29)+50,0)</f>
        <v>50</v>
      </c>
      <c r="Y263"/>
    </row>
    <row r="264" spans="20:25">
      <c r="T264"/>
      <c r="U264"/>
      <c r="V264">
        <v>261</v>
      </c>
      <c r="W264">
        <f>((('Pump Design Summary'!$E$16-'Pump Design Summary'!$D$16)/1000)*V264)+'Pump Design Summary'!$D$16</f>
        <v>0</v>
      </c>
      <c r="X264">
        <f>IF(ISEVEN(V264),MAX('Pump Design Summary'!$D$29:$H$29)+50,0)</f>
        <v>0</v>
      </c>
      <c r="Y264"/>
    </row>
    <row r="265" spans="20:25">
      <c r="T265"/>
      <c r="U265"/>
      <c r="V265">
        <v>262</v>
      </c>
      <c r="W265">
        <f>((('Pump Design Summary'!$E$16-'Pump Design Summary'!$D$16)/1000)*V265)+'Pump Design Summary'!$D$16</f>
        <v>0</v>
      </c>
      <c r="X265">
        <f>IF(ISEVEN(V265),MAX('Pump Design Summary'!$D$29:$H$29)+50,0)</f>
        <v>50</v>
      </c>
      <c r="Y265"/>
    </row>
    <row r="266" spans="20:25">
      <c r="T266"/>
      <c r="U266"/>
      <c r="V266">
        <v>263</v>
      </c>
      <c r="W266">
        <f>((('Pump Design Summary'!$E$16-'Pump Design Summary'!$D$16)/1000)*V266)+'Pump Design Summary'!$D$16</f>
        <v>0</v>
      </c>
      <c r="X266">
        <f>IF(ISEVEN(V266),MAX('Pump Design Summary'!$D$29:$H$29)+50,0)</f>
        <v>0</v>
      </c>
      <c r="Y266"/>
    </row>
    <row r="267" spans="20:25">
      <c r="T267"/>
      <c r="U267"/>
      <c r="V267">
        <v>264</v>
      </c>
      <c r="W267">
        <f>((('Pump Design Summary'!$E$16-'Pump Design Summary'!$D$16)/1000)*V267)+'Pump Design Summary'!$D$16</f>
        <v>0</v>
      </c>
      <c r="X267">
        <f>IF(ISEVEN(V267),MAX('Pump Design Summary'!$D$29:$H$29)+50,0)</f>
        <v>50</v>
      </c>
      <c r="Y267"/>
    </row>
    <row r="268" spans="20:25">
      <c r="T268"/>
      <c r="U268"/>
      <c r="V268">
        <v>265</v>
      </c>
      <c r="W268">
        <f>((('Pump Design Summary'!$E$16-'Pump Design Summary'!$D$16)/1000)*V268)+'Pump Design Summary'!$D$16</f>
        <v>0</v>
      </c>
      <c r="X268">
        <f>IF(ISEVEN(V268),MAX('Pump Design Summary'!$D$29:$H$29)+50,0)</f>
        <v>0</v>
      </c>
      <c r="Y268"/>
    </row>
    <row r="269" spans="20:25">
      <c r="T269"/>
      <c r="U269"/>
      <c r="V269">
        <v>266</v>
      </c>
      <c r="W269">
        <f>((('Pump Design Summary'!$E$16-'Pump Design Summary'!$D$16)/1000)*V269)+'Pump Design Summary'!$D$16</f>
        <v>0</v>
      </c>
      <c r="X269">
        <f>IF(ISEVEN(V269),MAX('Pump Design Summary'!$D$29:$H$29)+50,0)</f>
        <v>50</v>
      </c>
      <c r="Y269"/>
    </row>
    <row r="270" spans="20:25">
      <c r="T270"/>
      <c r="U270"/>
      <c r="V270">
        <v>267</v>
      </c>
      <c r="W270">
        <f>((('Pump Design Summary'!$E$16-'Pump Design Summary'!$D$16)/1000)*V270)+'Pump Design Summary'!$D$16</f>
        <v>0</v>
      </c>
      <c r="X270">
        <f>IF(ISEVEN(V270),MAX('Pump Design Summary'!$D$29:$H$29)+50,0)</f>
        <v>0</v>
      </c>
      <c r="Y270"/>
    </row>
    <row r="271" spans="20:25">
      <c r="T271"/>
      <c r="U271"/>
      <c r="V271">
        <v>268</v>
      </c>
      <c r="W271">
        <f>((('Pump Design Summary'!$E$16-'Pump Design Summary'!$D$16)/1000)*V271)+'Pump Design Summary'!$D$16</f>
        <v>0</v>
      </c>
      <c r="X271">
        <f>IF(ISEVEN(V271),MAX('Pump Design Summary'!$D$29:$H$29)+50,0)</f>
        <v>50</v>
      </c>
      <c r="Y271"/>
    </row>
    <row r="272" spans="20:25">
      <c r="T272"/>
      <c r="U272"/>
      <c r="V272">
        <v>269</v>
      </c>
      <c r="W272">
        <f>((('Pump Design Summary'!$E$16-'Pump Design Summary'!$D$16)/1000)*V272)+'Pump Design Summary'!$D$16</f>
        <v>0</v>
      </c>
      <c r="X272">
        <f>IF(ISEVEN(V272),MAX('Pump Design Summary'!$D$29:$H$29)+50,0)</f>
        <v>0</v>
      </c>
      <c r="Y272"/>
    </row>
    <row r="273" spans="20:25">
      <c r="T273"/>
      <c r="U273"/>
      <c r="V273">
        <v>270</v>
      </c>
      <c r="W273">
        <f>((('Pump Design Summary'!$E$16-'Pump Design Summary'!$D$16)/1000)*V273)+'Pump Design Summary'!$D$16</f>
        <v>0</v>
      </c>
      <c r="X273">
        <f>IF(ISEVEN(V273),MAX('Pump Design Summary'!$D$29:$H$29)+50,0)</f>
        <v>50</v>
      </c>
      <c r="Y273"/>
    </row>
    <row r="274" spans="20:25">
      <c r="T274"/>
      <c r="U274"/>
      <c r="V274">
        <v>271</v>
      </c>
      <c r="W274">
        <f>((('Pump Design Summary'!$E$16-'Pump Design Summary'!$D$16)/1000)*V274)+'Pump Design Summary'!$D$16</f>
        <v>0</v>
      </c>
      <c r="X274">
        <f>IF(ISEVEN(V274),MAX('Pump Design Summary'!$D$29:$H$29)+50,0)</f>
        <v>0</v>
      </c>
      <c r="Y274"/>
    </row>
    <row r="275" spans="20:25">
      <c r="T275"/>
      <c r="U275"/>
      <c r="V275">
        <v>272</v>
      </c>
      <c r="W275">
        <f>((('Pump Design Summary'!$E$16-'Pump Design Summary'!$D$16)/1000)*V275)+'Pump Design Summary'!$D$16</f>
        <v>0</v>
      </c>
      <c r="X275">
        <f>IF(ISEVEN(V275),MAX('Pump Design Summary'!$D$29:$H$29)+50,0)</f>
        <v>50</v>
      </c>
      <c r="Y275"/>
    </row>
    <row r="276" spans="20:25">
      <c r="T276"/>
      <c r="U276"/>
      <c r="V276">
        <v>273</v>
      </c>
      <c r="W276">
        <f>((('Pump Design Summary'!$E$16-'Pump Design Summary'!$D$16)/1000)*V276)+'Pump Design Summary'!$D$16</f>
        <v>0</v>
      </c>
      <c r="X276">
        <f>IF(ISEVEN(V276),MAX('Pump Design Summary'!$D$29:$H$29)+50,0)</f>
        <v>0</v>
      </c>
      <c r="Y276"/>
    </row>
    <row r="277" spans="20:25">
      <c r="T277"/>
      <c r="U277"/>
      <c r="V277">
        <v>274</v>
      </c>
      <c r="W277">
        <f>((('Pump Design Summary'!$E$16-'Pump Design Summary'!$D$16)/1000)*V277)+'Pump Design Summary'!$D$16</f>
        <v>0</v>
      </c>
      <c r="X277">
        <f>IF(ISEVEN(V277),MAX('Pump Design Summary'!$D$29:$H$29)+50,0)</f>
        <v>50</v>
      </c>
      <c r="Y277"/>
    </row>
    <row r="278" spans="20:25">
      <c r="T278"/>
      <c r="U278"/>
      <c r="V278">
        <v>275</v>
      </c>
      <c r="W278">
        <f>((('Pump Design Summary'!$E$16-'Pump Design Summary'!$D$16)/1000)*V278)+'Pump Design Summary'!$D$16</f>
        <v>0</v>
      </c>
      <c r="X278">
        <f>IF(ISEVEN(V278),MAX('Pump Design Summary'!$D$29:$H$29)+50,0)</f>
        <v>0</v>
      </c>
      <c r="Y278"/>
    </row>
    <row r="279" spans="20:25">
      <c r="T279"/>
      <c r="U279"/>
      <c r="V279">
        <v>276</v>
      </c>
      <c r="W279">
        <f>((('Pump Design Summary'!$E$16-'Pump Design Summary'!$D$16)/1000)*V279)+'Pump Design Summary'!$D$16</f>
        <v>0</v>
      </c>
      <c r="X279">
        <f>IF(ISEVEN(V279),MAX('Pump Design Summary'!$D$29:$H$29)+50,0)</f>
        <v>50</v>
      </c>
      <c r="Y279"/>
    </row>
    <row r="280" spans="20:25">
      <c r="T280"/>
      <c r="U280"/>
      <c r="V280">
        <v>277</v>
      </c>
      <c r="W280">
        <f>((('Pump Design Summary'!$E$16-'Pump Design Summary'!$D$16)/1000)*V280)+'Pump Design Summary'!$D$16</f>
        <v>0</v>
      </c>
      <c r="X280">
        <f>IF(ISEVEN(V280),MAX('Pump Design Summary'!$D$29:$H$29)+50,0)</f>
        <v>0</v>
      </c>
      <c r="Y280"/>
    </row>
    <row r="281" spans="20:25">
      <c r="T281"/>
      <c r="U281"/>
      <c r="V281">
        <v>278</v>
      </c>
      <c r="W281">
        <f>((('Pump Design Summary'!$E$16-'Pump Design Summary'!$D$16)/1000)*V281)+'Pump Design Summary'!$D$16</f>
        <v>0</v>
      </c>
      <c r="X281">
        <f>IF(ISEVEN(V281),MAX('Pump Design Summary'!$D$29:$H$29)+50,0)</f>
        <v>50</v>
      </c>
      <c r="Y281"/>
    </row>
    <row r="282" spans="20:25">
      <c r="T282"/>
      <c r="U282"/>
      <c r="V282">
        <v>279</v>
      </c>
      <c r="W282">
        <f>((('Pump Design Summary'!$E$16-'Pump Design Summary'!$D$16)/1000)*V282)+'Pump Design Summary'!$D$16</f>
        <v>0</v>
      </c>
      <c r="X282">
        <f>IF(ISEVEN(V282),MAX('Pump Design Summary'!$D$29:$H$29)+50,0)</f>
        <v>0</v>
      </c>
      <c r="Y282"/>
    </row>
    <row r="283" spans="20:25">
      <c r="T283"/>
      <c r="U283"/>
      <c r="V283">
        <v>280</v>
      </c>
      <c r="W283">
        <f>((('Pump Design Summary'!$E$16-'Pump Design Summary'!$D$16)/1000)*V283)+'Pump Design Summary'!$D$16</f>
        <v>0</v>
      </c>
      <c r="X283">
        <f>IF(ISEVEN(V283),MAX('Pump Design Summary'!$D$29:$H$29)+50,0)</f>
        <v>50</v>
      </c>
      <c r="Y283"/>
    </row>
    <row r="284" spans="20:25">
      <c r="T284"/>
      <c r="U284"/>
      <c r="V284">
        <v>281</v>
      </c>
      <c r="W284">
        <f>((('Pump Design Summary'!$E$16-'Pump Design Summary'!$D$16)/1000)*V284)+'Pump Design Summary'!$D$16</f>
        <v>0</v>
      </c>
      <c r="X284">
        <f>IF(ISEVEN(V284),MAX('Pump Design Summary'!$D$29:$H$29)+50,0)</f>
        <v>0</v>
      </c>
      <c r="Y284"/>
    </row>
    <row r="285" spans="20:25">
      <c r="T285"/>
      <c r="U285"/>
      <c r="V285">
        <v>282</v>
      </c>
      <c r="W285">
        <f>((('Pump Design Summary'!$E$16-'Pump Design Summary'!$D$16)/1000)*V285)+'Pump Design Summary'!$D$16</f>
        <v>0</v>
      </c>
      <c r="X285">
        <f>IF(ISEVEN(V285),MAX('Pump Design Summary'!$D$29:$H$29)+50,0)</f>
        <v>50</v>
      </c>
      <c r="Y285"/>
    </row>
    <row r="286" spans="20:25">
      <c r="T286"/>
      <c r="U286"/>
      <c r="V286">
        <v>283</v>
      </c>
      <c r="W286">
        <f>((('Pump Design Summary'!$E$16-'Pump Design Summary'!$D$16)/1000)*V286)+'Pump Design Summary'!$D$16</f>
        <v>0</v>
      </c>
      <c r="X286">
        <f>IF(ISEVEN(V286),MAX('Pump Design Summary'!$D$29:$H$29)+50,0)</f>
        <v>0</v>
      </c>
      <c r="Y286"/>
    </row>
    <row r="287" spans="20:25">
      <c r="T287"/>
      <c r="U287"/>
      <c r="V287">
        <v>284</v>
      </c>
      <c r="W287">
        <f>((('Pump Design Summary'!$E$16-'Pump Design Summary'!$D$16)/1000)*V287)+'Pump Design Summary'!$D$16</f>
        <v>0</v>
      </c>
      <c r="X287">
        <f>IF(ISEVEN(V287),MAX('Pump Design Summary'!$D$29:$H$29)+50,0)</f>
        <v>50</v>
      </c>
      <c r="Y287"/>
    </row>
    <row r="288" spans="20:25">
      <c r="T288"/>
      <c r="U288"/>
      <c r="V288">
        <v>285</v>
      </c>
      <c r="W288">
        <f>((('Pump Design Summary'!$E$16-'Pump Design Summary'!$D$16)/1000)*V288)+'Pump Design Summary'!$D$16</f>
        <v>0</v>
      </c>
      <c r="X288">
        <f>IF(ISEVEN(V288),MAX('Pump Design Summary'!$D$29:$H$29)+50,0)</f>
        <v>0</v>
      </c>
      <c r="Y288"/>
    </row>
    <row r="289" spans="20:25">
      <c r="T289"/>
      <c r="U289"/>
      <c r="V289">
        <v>286</v>
      </c>
      <c r="W289">
        <f>((('Pump Design Summary'!$E$16-'Pump Design Summary'!$D$16)/1000)*V289)+'Pump Design Summary'!$D$16</f>
        <v>0</v>
      </c>
      <c r="X289">
        <f>IF(ISEVEN(V289),MAX('Pump Design Summary'!$D$29:$H$29)+50,0)</f>
        <v>50</v>
      </c>
      <c r="Y289"/>
    </row>
    <row r="290" spans="20:25">
      <c r="T290"/>
      <c r="U290"/>
      <c r="V290">
        <v>287</v>
      </c>
      <c r="W290">
        <f>((('Pump Design Summary'!$E$16-'Pump Design Summary'!$D$16)/1000)*V290)+'Pump Design Summary'!$D$16</f>
        <v>0</v>
      </c>
      <c r="X290">
        <f>IF(ISEVEN(V290),MAX('Pump Design Summary'!$D$29:$H$29)+50,0)</f>
        <v>0</v>
      </c>
      <c r="Y290"/>
    </row>
    <row r="291" spans="20:25">
      <c r="T291"/>
      <c r="U291"/>
      <c r="V291">
        <v>288</v>
      </c>
      <c r="W291">
        <f>((('Pump Design Summary'!$E$16-'Pump Design Summary'!$D$16)/1000)*V291)+'Pump Design Summary'!$D$16</f>
        <v>0</v>
      </c>
      <c r="X291">
        <f>IF(ISEVEN(V291),MAX('Pump Design Summary'!$D$29:$H$29)+50,0)</f>
        <v>50</v>
      </c>
      <c r="Y291"/>
    </row>
    <row r="292" spans="20:25">
      <c r="T292"/>
      <c r="U292"/>
      <c r="V292">
        <v>289</v>
      </c>
      <c r="W292">
        <f>((('Pump Design Summary'!$E$16-'Pump Design Summary'!$D$16)/1000)*V292)+'Pump Design Summary'!$D$16</f>
        <v>0</v>
      </c>
      <c r="X292">
        <f>IF(ISEVEN(V292),MAX('Pump Design Summary'!$D$29:$H$29)+50,0)</f>
        <v>0</v>
      </c>
      <c r="Y292"/>
    </row>
    <row r="293" spans="20:25">
      <c r="T293"/>
      <c r="U293"/>
      <c r="V293">
        <v>290</v>
      </c>
      <c r="W293">
        <f>((('Pump Design Summary'!$E$16-'Pump Design Summary'!$D$16)/1000)*V293)+'Pump Design Summary'!$D$16</f>
        <v>0</v>
      </c>
      <c r="X293">
        <f>IF(ISEVEN(V293),MAX('Pump Design Summary'!$D$29:$H$29)+50,0)</f>
        <v>50</v>
      </c>
      <c r="Y293"/>
    </row>
    <row r="294" spans="20:25">
      <c r="T294"/>
      <c r="U294"/>
      <c r="V294">
        <v>291</v>
      </c>
      <c r="W294">
        <f>((('Pump Design Summary'!$E$16-'Pump Design Summary'!$D$16)/1000)*V294)+'Pump Design Summary'!$D$16</f>
        <v>0</v>
      </c>
      <c r="X294">
        <f>IF(ISEVEN(V294),MAX('Pump Design Summary'!$D$29:$H$29)+50,0)</f>
        <v>0</v>
      </c>
      <c r="Y294"/>
    </row>
    <row r="295" spans="20:25">
      <c r="T295"/>
      <c r="U295"/>
      <c r="V295">
        <v>292</v>
      </c>
      <c r="W295">
        <f>((('Pump Design Summary'!$E$16-'Pump Design Summary'!$D$16)/1000)*V295)+'Pump Design Summary'!$D$16</f>
        <v>0</v>
      </c>
      <c r="X295">
        <f>IF(ISEVEN(V295),MAX('Pump Design Summary'!$D$29:$H$29)+50,0)</f>
        <v>50</v>
      </c>
      <c r="Y295"/>
    </row>
    <row r="296" spans="20:25">
      <c r="T296"/>
      <c r="U296"/>
      <c r="V296">
        <v>293</v>
      </c>
      <c r="W296">
        <f>((('Pump Design Summary'!$E$16-'Pump Design Summary'!$D$16)/1000)*V296)+'Pump Design Summary'!$D$16</f>
        <v>0</v>
      </c>
      <c r="X296">
        <f>IF(ISEVEN(V296),MAX('Pump Design Summary'!$D$29:$H$29)+50,0)</f>
        <v>0</v>
      </c>
      <c r="Y296"/>
    </row>
    <row r="297" spans="20:25">
      <c r="T297"/>
      <c r="U297"/>
      <c r="V297">
        <v>294</v>
      </c>
      <c r="W297">
        <f>((('Pump Design Summary'!$E$16-'Pump Design Summary'!$D$16)/1000)*V297)+'Pump Design Summary'!$D$16</f>
        <v>0</v>
      </c>
      <c r="X297">
        <f>IF(ISEVEN(V297),MAX('Pump Design Summary'!$D$29:$H$29)+50,0)</f>
        <v>50</v>
      </c>
      <c r="Y297"/>
    </row>
    <row r="298" spans="20:25">
      <c r="T298"/>
      <c r="U298"/>
      <c r="V298">
        <v>295</v>
      </c>
      <c r="W298">
        <f>((('Pump Design Summary'!$E$16-'Pump Design Summary'!$D$16)/1000)*V298)+'Pump Design Summary'!$D$16</f>
        <v>0</v>
      </c>
      <c r="X298">
        <f>IF(ISEVEN(V298),MAX('Pump Design Summary'!$D$29:$H$29)+50,0)</f>
        <v>0</v>
      </c>
      <c r="Y298"/>
    </row>
    <row r="299" spans="20:25">
      <c r="T299"/>
      <c r="U299"/>
      <c r="V299">
        <v>296</v>
      </c>
      <c r="W299">
        <f>((('Pump Design Summary'!$E$16-'Pump Design Summary'!$D$16)/1000)*V299)+'Pump Design Summary'!$D$16</f>
        <v>0</v>
      </c>
      <c r="X299">
        <f>IF(ISEVEN(V299),MAX('Pump Design Summary'!$D$29:$H$29)+50,0)</f>
        <v>50</v>
      </c>
      <c r="Y299"/>
    </row>
    <row r="300" spans="20:25">
      <c r="T300"/>
      <c r="U300"/>
      <c r="V300">
        <v>297</v>
      </c>
      <c r="W300">
        <f>((('Pump Design Summary'!$E$16-'Pump Design Summary'!$D$16)/1000)*V300)+'Pump Design Summary'!$D$16</f>
        <v>0</v>
      </c>
      <c r="X300">
        <f>IF(ISEVEN(V300),MAX('Pump Design Summary'!$D$29:$H$29)+50,0)</f>
        <v>0</v>
      </c>
      <c r="Y300"/>
    </row>
    <row r="301" spans="20:25">
      <c r="T301"/>
      <c r="U301"/>
      <c r="V301">
        <v>298</v>
      </c>
      <c r="W301">
        <f>((('Pump Design Summary'!$E$16-'Pump Design Summary'!$D$16)/1000)*V301)+'Pump Design Summary'!$D$16</f>
        <v>0</v>
      </c>
      <c r="X301">
        <f>IF(ISEVEN(V301),MAX('Pump Design Summary'!$D$29:$H$29)+50,0)</f>
        <v>50</v>
      </c>
      <c r="Y301"/>
    </row>
    <row r="302" spans="20:25">
      <c r="T302"/>
      <c r="U302"/>
      <c r="V302">
        <v>299</v>
      </c>
      <c r="W302">
        <f>((('Pump Design Summary'!$E$16-'Pump Design Summary'!$D$16)/1000)*V302)+'Pump Design Summary'!$D$16</f>
        <v>0</v>
      </c>
      <c r="X302">
        <f>IF(ISEVEN(V302),MAX('Pump Design Summary'!$D$29:$H$29)+50,0)</f>
        <v>0</v>
      </c>
      <c r="Y302"/>
    </row>
    <row r="303" spans="20:25">
      <c r="T303"/>
      <c r="U303"/>
      <c r="V303">
        <v>300</v>
      </c>
      <c r="W303">
        <f>((('Pump Design Summary'!$E$16-'Pump Design Summary'!$D$16)/1000)*V303)+'Pump Design Summary'!$D$16</f>
        <v>0</v>
      </c>
      <c r="X303">
        <f>IF(ISEVEN(V303),MAX('Pump Design Summary'!$D$29:$H$29)+50,0)</f>
        <v>50</v>
      </c>
      <c r="Y303"/>
    </row>
    <row r="304" spans="20:25">
      <c r="T304"/>
      <c r="U304"/>
      <c r="V304">
        <v>301</v>
      </c>
      <c r="W304">
        <f>((('Pump Design Summary'!$E$16-'Pump Design Summary'!$D$16)/1000)*V304)+'Pump Design Summary'!$D$16</f>
        <v>0</v>
      </c>
      <c r="X304">
        <f>IF(ISEVEN(V304),MAX('Pump Design Summary'!$D$29:$H$29)+50,0)</f>
        <v>0</v>
      </c>
      <c r="Y304"/>
    </row>
    <row r="305" spans="20:25">
      <c r="T305"/>
      <c r="U305"/>
      <c r="V305">
        <v>302</v>
      </c>
      <c r="W305">
        <f>((('Pump Design Summary'!$E$16-'Pump Design Summary'!$D$16)/1000)*V305)+'Pump Design Summary'!$D$16</f>
        <v>0</v>
      </c>
      <c r="X305">
        <f>IF(ISEVEN(V305),MAX('Pump Design Summary'!$D$29:$H$29)+50,0)</f>
        <v>50</v>
      </c>
      <c r="Y305"/>
    </row>
    <row r="306" spans="20:25">
      <c r="T306"/>
      <c r="U306"/>
      <c r="V306">
        <v>303</v>
      </c>
      <c r="W306">
        <f>((('Pump Design Summary'!$E$16-'Pump Design Summary'!$D$16)/1000)*V306)+'Pump Design Summary'!$D$16</f>
        <v>0</v>
      </c>
      <c r="X306">
        <f>IF(ISEVEN(V306),MAX('Pump Design Summary'!$D$29:$H$29)+50,0)</f>
        <v>0</v>
      </c>
      <c r="Y306"/>
    </row>
    <row r="307" spans="20:25">
      <c r="T307"/>
      <c r="U307"/>
      <c r="V307">
        <v>304</v>
      </c>
      <c r="W307">
        <f>((('Pump Design Summary'!$E$16-'Pump Design Summary'!$D$16)/1000)*V307)+'Pump Design Summary'!$D$16</f>
        <v>0</v>
      </c>
      <c r="X307">
        <f>IF(ISEVEN(V307),MAX('Pump Design Summary'!$D$29:$H$29)+50,0)</f>
        <v>50</v>
      </c>
      <c r="Y307"/>
    </row>
    <row r="308" spans="20:25">
      <c r="T308"/>
      <c r="U308"/>
      <c r="V308">
        <v>305</v>
      </c>
      <c r="W308">
        <f>((('Pump Design Summary'!$E$16-'Pump Design Summary'!$D$16)/1000)*V308)+'Pump Design Summary'!$D$16</f>
        <v>0</v>
      </c>
      <c r="X308">
        <f>IF(ISEVEN(V308),MAX('Pump Design Summary'!$D$29:$H$29)+50,0)</f>
        <v>0</v>
      </c>
      <c r="Y308"/>
    </row>
    <row r="309" spans="20:25">
      <c r="T309"/>
      <c r="U309"/>
      <c r="V309">
        <v>306</v>
      </c>
      <c r="W309">
        <f>((('Pump Design Summary'!$E$16-'Pump Design Summary'!$D$16)/1000)*V309)+'Pump Design Summary'!$D$16</f>
        <v>0</v>
      </c>
      <c r="X309">
        <f>IF(ISEVEN(V309),MAX('Pump Design Summary'!$D$29:$H$29)+50,0)</f>
        <v>50</v>
      </c>
      <c r="Y309"/>
    </row>
    <row r="310" spans="20:25">
      <c r="T310"/>
      <c r="U310"/>
      <c r="V310">
        <v>307</v>
      </c>
      <c r="W310">
        <f>((('Pump Design Summary'!$E$16-'Pump Design Summary'!$D$16)/1000)*V310)+'Pump Design Summary'!$D$16</f>
        <v>0</v>
      </c>
      <c r="X310">
        <f>IF(ISEVEN(V310),MAX('Pump Design Summary'!$D$29:$H$29)+50,0)</f>
        <v>0</v>
      </c>
      <c r="Y310"/>
    </row>
    <row r="311" spans="20:25">
      <c r="T311"/>
      <c r="U311"/>
      <c r="V311">
        <v>308</v>
      </c>
      <c r="W311">
        <f>((('Pump Design Summary'!$E$16-'Pump Design Summary'!$D$16)/1000)*V311)+'Pump Design Summary'!$D$16</f>
        <v>0</v>
      </c>
      <c r="X311">
        <f>IF(ISEVEN(V311),MAX('Pump Design Summary'!$D$29:$H$29)+50,0)</f>
        <v>50</v>
      </c>
      <c r="Y311"/>
    </row>
    <row r="312" spans="20:25">
      <c r="T312"/>
      <c r="U312"/>
      <c r="V312">
        <v>309</v>
      </c>
      <c r="W312">
        <f>((('Pump Design Summary'!$E$16-'Pump Design Summary'!$D$16)/1000)*V312)+'Pump Design Summary'!$D$16</f>
        <v>0</v>
      </c>
      <c r="X312">
        <f>IF(ISEVEN(V312),MAX('Pump Design Summary'!$D$29:$H$29)+50,0)</f>
        <v>0</v>
      </c>
      <c r="Y312"/>
    </row>
    <row r="313" spans="20:25">
      <c r="T313"/>
      <c r="U313"/>
      <c r="V313">
        <v>310</v>
      </c>
      <c r="W313">
        <f>((('Pump Design Summary'!$E$16-'Pump Design Summary'!$D$16)/1000)*V313)+'Pump Design Summary'!$D$16</f>
        <v>0</v>
      </c>
      <c r="X313">
        <f>IF(ISEVEN(V313),MAX('Pump Design Summary'!$D$29:$H$29)+50,0)</f>
        <v>50</v>
      </c>
      <c r="Y313"/>
    </row>
    <row r="314" spans="20:25">
      <c r="T314"/>
      <c r="U314"/>
      <c r="V314">
        <v>311</v>
      </c>
      <c r="W314">
        <f>((('Pump Design Summary'!$E$16-'Pump Design Summary'!$D$16)/1000)*V314)+'Pump Design Summary'!$D$16</f>
        <v>0</v>
      </c>
      <c r="X314">
        <f>IF(ISEVEN(V314),MAX('Pump Design Summary'!$D$29:$H$29)+50,0)</f>
        <v>0</v>
      </c>
      <c r="Y314"/>
    </row>
    <row r="315" spans="20:25">
      <c r="T315"/>
      <c r="U315"/>
      <c r="V315">
        <v>312</v>
      </c>
      <c r="W315">
        <f>((('Pump Design Summary'!$E$16-'Pump Design Summary'!$D$16)/1000)*V315)+'Pump Design Summary'!$D$16</f>
        <v>0</v>
      </c>
      <c r="X315">
        <f>IF(ISEVEN(V315),MAX('Pump Design Summary'!$D$29:$H$29)+50,0)</f>
        <v>50</v>
      </c>
      <c r="Y315"/>
    </row>
    <row r="316" spans="20:25">
      <c r="T316"/>
      <c r="U316"/>
      <c r="V316">
        <v>313</v>
      </c>
      <c r="W316">
        <f>((('Pump Design Summary'!$E$16-'Pump Design Summary'!$D$16)/1000)*V316)+'Pump Design Summary'!$D$16</f>
        <v>0</v>
      </c>
      <c r="X316">
        <f>IF(ISEVEN(V316),MAX('Pump Design Summary'!$D$29:$H$29)+50,0)</f>
        <v>0</v>
      </c>
      <c r="Y316"/>
    </row>
    <row r="317" spans="20:25">
      <c r="T317"/>
      <c r="U317"/>
      <c r="V317">
        <v>314</v>
      </c>
      <c r="W317">
        <f>((('Pump Design Summary'!$E$16-'Pump Design Summary'!$D$16)/1000)*V317)+'Pump Design Summary'!$D$16</f>
        <v>0</v>
      </c>
      <c r="X317">
        <f>IF(ISEVEN(V317),MAX('Pump Design Summary'!$D$29:$H$29)+50,0)</f>
        <v>50</v>
      </c>
      <c r="Y317"/>
    </row>
    <row r="318" spans="20:25">
      <c r="T318"/>
      <c r="U318"/>
      <c r="V318">
        <v>315</v>
      </c>
      <c r="W318">
        <f>((('Pump Design Summary'!$E$16-'Pump Design Summary'!$D$16)/1000)*V318)+'Pump Design Summary'!$D$16</f>
        <v>0</v>
      </c>
      <c r="X318">
        <f>IF(ISEVEN(V318),MAX('Pump Design Summary'!$D$29:$H$29)+50,0)</f>
        <v>0</v>
      </c>
      <c r="Y318"/>
    </row>
    <row r="319" spans="20:25">
      <c r="T319"/>
      <c r="U319"/>
      <c r="V319">
        <v>316</v>
      </c>
      <c r="W319">
        <f>((('Pump Design Summary'!$E$16-'Pump Design Summary'!$D$16)/1000)*V319)+'Pump Design Summary'!$D$16</f>
        <v>0</v>
      </c>
      <c r="X319">
        <f>IF(ISEVEN(V319),MAX('Pump Design Summary'!$D$29:$H$29)+50,0)</f>
        <v>50</v>
      </c>
      <c r="Y319"/>
    </row>
    <row r="320" spans="20:25">
      <c r="T320"/>
      <c r="U320"/>
      <c r="V320">
        <v>317</v>
      </c>
      <c r="W320">
        <f>((('Pump Design Summary'!$E$16-'Pump Design Summary'!$D$16)/1000)*V320)+'Pump Design Summary'!$D$16</f>
        <v>0</v>
      </c>
      <c r="X320">
        <f>IF(ISEVEN(V320),MAX('Pump Design Summary'!$D$29:$H$29)+50,0)</f>
        <v>0</v>
      </c>
      <c r="Y320"/>
    </row>
    <row r="321" spans="20:25">
      <c r="T321"/>
      <c r="U321"/>
      <c r="V321">
        <v>318</v>
      </c>
      <c r="W321">
        <f>((('Pump Design Summary'!$E$16-'Pump Design Summary'!$D$16)/1000)*V321)+'Pump Design Summary'!$D$16</f>
        <v>0</v>
      </c>
      <c r="X321">
        <f>IF(ISEVEN(V321),MAX('Pump Design Summary'!$D$29:$H$29)+50,0)</f>
        <v>50</v>
      </c>
      <c r="Y321"/>
    </row>
    <row r="322" spans="20:25">
      <c r="T322"/>
      <c r="U322"/>
      <c r="V322">
        <v>319</v>
      </c>
      <c r="W322">
        <f>((('Pump Design Summary'!$E$16-'Pump Design Summary'!$D$16)/1000)*V322)+'Pump Design Summary'!$D$16</f>
        <v>0</v>
      </c>
      <c r="X322">
        <f>IF(ISEVEN(V322),MAX('Pump Design Summary'!$D$29:$H$29)+50,0)</f>
        <v>0</v>
      </c>
      <c r="Y322"/>
    </row>
    <row r="323" spans="20:25">
      <c r="T323"/>
      <c r="U323"/>
      <c r="V323">
        <v>320</v>
      </c>
      <c r="W323">
        <f>((('Pump Design Summary'!$E$16-'Pump Design Summary'!$D$16)/1000)*V323)+'Pump Design Summary'!$D$16</f>
        <v>0</v>
      </c>
      <c r="X323">
        <f>IF(ISEVEN(V323),MAX('Pump Design Summary'!$D$29:$H$29)+50,0)</f>
        <v>50</v>
      </c>
      <c r="Y323"/>
    </row>
    <row r="324" spans="20:25">
      <c r="T324"/>
      <c r="U324"/>
      <c r="V324">
        <v>321</v>
      </c>
      <c r="W324">
        <f>((('Pump Design Summary'!$E$16-'Pump Design Summary'!$D$16)/1000)*V324)+'Pump Design Summary'!$D$16</f>
        <v>0</v>
      </c>
      <c r="X324">
        <f>IF(ISEVEN(V324),MAX('Pump Design Summary'!$D$29:$H$29)+50,0)</f>
        <v>0</v>
      </c>
      <c r="Y324"/>
    </row>
    <row r="325" spans="20:25">
      <c r="T325"/>
      <c r="U325"/>
      <c r="V325">
        <v>322</v>
      </c>
      <c r="W325">
        <f>((('Pump Design Summary'!$E$16-'Pump Design Summary'!$D$16)/1000)*V325)+'Pump Design Summary'!$D$16</f>
        <v>0</v>
      </c>
      <c r="X325">
        <f>IF(ISEVEN(V325),MAX('Pump Design Summary'!$D$29:$H$29)+50,0)</f>
        <v>50</v>
      </c>
      <c r="Y325"/>
    </row>
    <row r="326" spans="20:25">
      <c r="T326"/>
      <c r="U326"/>
      <c r="V326">
        <v>323</v>
      </c>
      <c r="W326">
        <f>((('Pump Design Summary'!$E$16-'Pump Design Summary'!$D$16)/1000)*V326)+'Pump Design Summary'!$D$16</f>
        <v>0</v>
      </c>
      <c r="X326">
        <f>IF(ISEVEN(V326),MAX('Pump Design Summary'!$D$29:$H$29)+50,0)</f>
        <v>0</v>
      </c>
      <c r="Y326"/>
    </row>
    <row r="327" spans="20:25">
      <c r="T327"/>
      <c r="U327"/>
      <c r="V327">
        <v>324</v>
      </c>
      <c r="W327">
        <f>((('Pump Design Summary'!$E$16-'Pump Design Summary'!$D$16)/1000)*V327)+'Pump Design Summary'!$D$16</f>
        <v>0</v>
      </c>
      <c r="X327">
        <f>IF(ISEVEN(V327),MAX('Pump Design Summary'!$D$29:$H$29)+50,0)</f>
        <v>50</v>
      </c>
      <c r="Y327"/>
    </row>
    <row r="328" spans="20:25">
      <c r="T328"/>
      <c r="U328"/>
      <c r="V328">
        <v>325</v>
      </c>
      <c r="W328">
        <f>((('Pump Design Summary'!$E$16-'Pump Design Summary'!$D$16)/1000)*V328)+'Pump Design Summary'!$D$16</f>
        <v>0</v>
      </c>
      <c r="X328">
        <f>IF(ISEVEN(V328),MAX('Pump Design Summary'!$D$29:$H$29)+50,0)</f>
        <v>0</v>
      </c>
      <c r="Y328"/>
    </row>
    <row r="329" spans="20:25">
      <c r="T329"/>
      <c r="U329"/>
      <c r="V329">
        <v>326</v>
      </c>
      <c r="W329">
        <f>((('Pump Design Summary'!$E$16-'Pump Design Summary'!$D$16)/1000)*V329)+'Pump Design Summary'!$D$16</f>
        <v>0</v>
      </c>
      <c r="X329">
        <f>IF(ISEVEN(V329),MAX('Pump Design Summary'!$D$29:$H$29)+50,0)</f>
        <v>50</v>
      </c>
      <c r="Y329"/>
    </row>
    <row r="330" spans="20:25">
      <c r="T330"/>
      <c r="U330"/>
      <c r="V330">
        <v>327</v>
      </c>
      <c r="W330">
        <f>((('Pump Design Summary'!$E$16-'Pump Design Summary'!$D$16)/1000)*V330)+'Pump Design Summary'!$D$16</f>
        <v>0</v>
      </c>
      <c r="X330">
        <f>IF(ISEVEN(V330),MAX('Pump Design Summary'!$D$29:$H$29)+50,0)</f>
        <v>0</v>
      </c>
      <c r="Y330"/>
    </row>
    <row r="331" spans="20:25">
      <c r="T331"/>
      <c r="U331"/>
      <c r="V331">
        <v>328</v>
      </c>
      <c r="W331">
        <f>((('Pump Design Summary'!$E$16-'Pump Design Summary'!$D$16)/1000)*V331)+'Pump Design Summary'!$D$16</f>
        <v>0</v>
      </c>
      <c r="X331">
        <f>IF(ISEVEN(V331),MAX('Pump Design Summary'!$D$29:$H$29)+50,0)</f>
        <v>50</v>
      </c>
      <c r="Y331"/>
    </row>
    <row r="332" spans="20:25">
      <c r="T332"/>
      <c r="U332"/>
      <c r="V332">
        <v>329</v>
      </c>
      <c r="W332">
        <f>((('Pump Design Summary'!$E$16-'Pump Design Summary'!$D$16)/1000)*V332)+'Pump Design Summary'!$D$16</f>
        <v>0</v>
      </c>
      <c r="X332">
        <f>IF(ISEVEN(V332),MAX('Pump Design Summary'!$D$29:$H$29)+50,0)</f>
        <v>0</v>
      </c>
      <c r="Y332"/>
    </row>
    <row r="333" spans="20:25">
      <c r="T333"/>
      <c r="U333"/>
      <c r="V333">
        <v>330</v>
      </c>
      <c r="W333">
        <f>((('Pump Design Summary'!$E$16-'Pump Design Summary'!$D$16)/1000)*V333)+'Pump Design Summary'!$D$16</f>
        <v>0</v>
      </c>
      <c r="X333">
        <f>IF(ISEVEN(V333),MAX('Pump Design Summary'!$D$29:$H$29)+50,0)</f>
        <v>50</v>
      </c>
      <c r="Y333"/>
    </row>
    <row r="334" spans="20:25">
      <c r="T334"/>
      <c r="U334"/>
      <c r="V334">
        <v>331</v>
      </c>
      <c r="W334">
        <f>((('Pump Design Summary'!$E$16-'Pump Design Summary'!$D$16)/1000)*V334)+'Pump Design Summary'!$D$16</f>
        <v>0</v>
      </c>
      <c r="X334">
        <f>IF(ISEVEN(V334),MAX('Pump Design Summary'!$D$29:$H$29)+50,0)</f>
        <v>0</v>
      </c>
      <c r="Y334"/>
    </row>
    <row r="335" spans="20:25">
      <c r="T335"/>
      <c r="U335"/>
      <c r="V335">
        <v>332</v>
      </c>
      <c r="W335">
        <f>((('Pump Design Summary'!$E$16-'Pump Design Summary'!$D$16)/1000)*V335)+'Pump Design Summary'!$D$16</f>
        <v>0</v>
      </c>
      <c r="X335">
        <f>IF(ISEVEN(V335),MAX('Pump Design Summary'!$D$29:$H$29)+50,0)</f>
        <v>50</v>
      </c>
      <c r="Y335"/>
    </row>
    <row r="336" spans="20:25">
      <c r="T336"/>
      <c r="U336"/>
      <c r="V336">
        <v>333</v>
      </c>
      <c r="W336">
        <f>((('Pump Design Summary'!$E$16-'Pump Design Summary'!$D$16)/1000)*V336)+'Pump Design Summary'!$D$16</f>
        <v>0</v>
      </c>
      <c r="X336">
        <f>IF(ISEVEN(V336),MAX('Pump Design Summary'!$D$29:$H$29)+50,0)</f>
        <v>0</v>
      </c>
      <c r="Y336"/>
    </row>
    <row r="337" spans="20:25">
      <c r="T337"/>
      <c r="U337"/>
      <c r="V337">
        <v>334</v>
      </c>
      <c r="W337">
        <f>((('Pump Design Summary'!$E$16-'Pump Design Summary'!$D$16)/1000)*V337)+'Pump Design Summary'!$D$16</f>
        <v>0</v>
      </c>
      <c r="X337">
        <f>IF(ISEVEN(V337),MAX('Pump Design Summary'!$D$29:$H$29)+50,0)</f>
        <v>50</v>
      </c>
      <c r="Y337"/>
    </row>
    <row r="338" spans="20:25">
      <c r="T338"/>
      <c r="U338"/>
      <c r="V338">
        <v>335</v>
      </c>
      <c r="W338">
        <f>((('Pump Design Summary'!$E$16-'Pump Design Summary'!$D$16)/1000)*V338)+'Pump Design Summary'!$D$16</f>
        <v>0</v>
      </c>
      <c r="X338">
        <f>IF(ISEVEN(V338),MAX('Pump Design Summary'!$D$29:$H$29)+50,0)</f>
        <v>0</v>
      </c>
      <c r="Y338"/>
    </row>
    <row r="339" spans="20:25">
      <c r="T339"/>
      <c r="U339"/>
      <c r="V339">
        <v>336</v>
      </c>
      <c r="W339">
        <f>((('Pump Design Summary'!$E$16-'Pump Design Summary'!$D$16)/1000)*V339)+'Pump Design Summary'!$D$16</f>
        <v>0</v>
      </c>
      <c r="X339">
        <f>IF(ISEVEN(V339),MAX('Pump Design Summary'!$D$29:$H$29)+50,0)</f>
        <v>50</v>
      </c>
      <c r="Y339"/>
    </row>
    <row r="340" spans="20:25">
      <c r="T340"/>
      <c r="U340"/>
      <c r="V340">
        <v>337</v>
      </c>
      <c r="W340">
        <f>((('Pump Design Summary'!$E$16-'Pump Design Summary'!$D$16)/1000)*V340)+'Pump Design Summary'!$D$16</f>
        <v>0</v>
      </c>
      <c r="X340">
        <f>IF(ISEVEN(V340),MAX('Pump Design Summary'!$D$29:$H$29)+50,0)</f>
        <v>0</v>
      </c>
      <c r="Y340"/>
    </row>
    <row r="341" spans="20:25">
      <c r="T341"/>
      <c r="U341"/>
      <c r="V341">
        <v>338</v>
      </c>
      <c r="W341">
        <f>((('Pump Design Summary'!$E$16-'Pump Design Summary'!$D$16)/1000)*V341)+'Pump Design Summary'!$D$16</f>
        <v>0</v>
      </c>
      <c r="X341">
        <f>IF(ISEVEN(V341),MAX('Pump Design Summary'!$D$29:$H$29)+50,0)</f>
        <v>50</v>
      </c>
      <c r="Y341"/>
    </row>
    <row r="342" spans="20:25">
      <c r="T342"/>
      <c r="U342"/>
      <c r="V342">
        <v>339</v>
      </c>
      <c r="W342">
        <f>((('Pump Design Summary'!$E$16-'Pump Design Summary'!$D$16)/1000)*V342)+'Pump Design Summary'!$D$16</f>
        <v>0</v>
      </c>
      <c r="X342">
        <f>IF(ISEVEN(V342),MAX('Pump Design Summary'!$D$29:$H$29)+50,0)</f>
        <v>0</v>
      </c>
      <c r="Y342"/>
    </row>
    <row r="343" spans="20:25">
      <c r="T343"/>
      <c r="U343"/>
      <c r="V343">
        <v>340</v>
      </c>
      <c r="W343">
        <f>((('Pump Design Summary'!$E$16-'Pump Design Summary'!$D$16)/1000)*V343)+'Pump Design Summary'!$D$16</f>
        <v>0</v>
      </c>
      <c r="X343">
        <f>IF(ISEVEN(V343),MAX('Pump Design Summary'!$D$29:$H$29)+50,0)</f>
        <v>50</v>
      </c>
      <c r="Y343"/>
    </row>
    <row r="344" spans="20:25">
      <c r="T344"/>
      <c r="U344"/>
      <c r="V344">
        <v>341</v>
      </c>
      <c r="W344">
        <f>((('Pump Design Summary'!$E$16-'Pump Design Summary'!$D$16)/1000)*V344)+'Pump Design Summary'!$D$16</f>
        <v>0</v>
      </c>
      <c r="X344">
        <f>IF(ISEVEN(V344),MAX('Pump Design Summary'!$D$29:$H$29)+50,0)</f>
        <v>0</v>
      </c>
      <c r="Y344"/>
    </row>
    <row r="345" spans="20:25">
      <c r="T345"/>
      <c r="U345"/>
      <c r="V345">
        <v>342</v>
      </c>
      <c r="W345">
        <f>((('Pump Design Summary'!$E$16-'Pump Design Summary'!$D$16)/1000)*V345)+'Pump Design Summary'!$D$16</f>
        <v>0</v>
      </c>
      <c r="X345">
        <f>IF(ISEVEN(V345),MAX('Pump Design Summary'!$D$29:$H$29)+50,0)</f>
        <v>50</v>
      </c>
      <c r="Y345"/>
    </row>
    <row r="346" spans="20:25">
      <c r="T346"/>
      <c r="U346"/>
      <c r="V346">
        <v>343</v>
      </c>
      <c r="W346">
        <f>((('Pump Design Summary'!$E$16-'Pump Design Summary'!$D$16)/1000)*V346)+'Pump Design Summary'!$D$16</f>
        <v>0</v>
      </c>
      <c r="X346">
        <f>IF(ISEVEN(V346),MAX('Pump Design Summary'!$D$29:$H$29)+50,0)</f>
        <v>0</v>
      </c>
      <c r="Y346"/>
    </row>
    <row r="347" spans="20:25">
      <c r="T347"/>
      <c r="U347"/>
      <c r="V347">
        <v>344</v>
      </c>
      <c r="W347">
        <f>((('Pump Design Summary'!$E$16-'Pump Design Summary'!$D$16)/1000)*V347)+'Pump Design Summary'!$D$16</f>
        <v>0</v>
      </c>
      <c r="X347">
        <f>IF(ISEVEN(V347),MAX('Pump Design Summary'!$D$29:$H$29)+50,0)</f>
        <v>50</v>
      </c>
      <c r="Y347"/>
    </row>
    <row r="348" spans="20:25">
      <c r="T348"/>
      <c r="U348"/>
      <c r="V348">
        <v>345</v>
      </c>
      <c r="W348">
        <f>((('Pump Design Summary'!$E$16-'Pump Design Summary'!$D$16)/1000)*V348)+'Pump Design Summary'!$D$16</f>
        <v>0</v>
      </c>
      <c r="X348">
        <f>IF(ISEVEN(V348),MAX('Pump Design Summary'!$D$29:$H$29)+50,0)</f>
        <v>0</v>
      </c>
      <c r="Y348"/>
    </row>
    <row r="349" spans="20:25">
      <c r="T349"/>
      <c r="U349"/>
      <c r="V349">
        <v>346</v>
      </c>
      <c r="W349">
        <f>((('Pump Design Summary'!$E$16-'Pump Design Summary'!$D$16)/1000)*V349)+'Pump Design Summary'!$D$16</f>
        <v>0</v>
      </c>
      <c r="X349">
        <f>IF(ISEVEN(V349),MAX('Pump Design Summary'!$D$29:$H$29)+50,0)</f>
        <v>50</v>
      </c>
      <c r="Y349"/>
    </row>
    <row r="350" spans="20:25">
      <c r="T350"/>
      <c r="U350"/>
      <c r="V350">
        <v>347</v>
      </c>
      <c r="W350">
        <f>((('Pump Design Summary'!$E$16-'Pump Design Summary'!$D$16)/1000)*V350)+'Pump Design Summary'!$D$16</f>
        <v>0</v>
      </c>
      <c r="X350">
        <f>IF(ISEVEN(V350),MAX('Pump Design Summary'!$D$29:$H$29)+50,0)</f>
        <v>0</v>
      </c>
      <c r="Y350"/>
    </row>
    <row r="351" spans="20:25">
      <c r="T351"/>
      <c r="U351"/>
      <c r="V351">
        <v>348</v>
      </c>
      <c r="W351">
        <f>((('Pump Design Summary'!$E$16-'Pump Design Summary'!$D$16)/1000)*V351)+'Pump Design Summary'!$D$16</f>
        <v>0</v>
      </c>
      <c r="X351">
        <f>IF(ISEVEN(V351),MAX('Pump Design Summary'!$D$29:$H$29)+50,0)</f>
        <v>50</v>
      </c>
      <c r="Y351"/>
    </row>
    <row r="352" spans="20:25">
      <c r="T352"/>
      <c r="U352"/>
      <c r="V352">
        <v>349</v>
      </c>
      <c r="W352">
        <f>((('Pump Design Summary'!$E$16-'Pump Design Summary'!$D$16)/1000)*V352)+'Pump Design Summary'!$D$16</f>
        <v>0</v>
      </c>
      <c r="X352">
        <f>IF(ISEVEN(V352),MAX('Pump Design Summary'!$D$29:$H$29)+50,0)</f>
        <v>0</v>
      </c>
      <c r="Y352"/>
    </row>
    <row r="353" spans="20:25">
      <c r="T353"/>
      <c r="U353"/>
      <c r="V353">
        <v>350</v>
      </c>
      <c r="W353">
        <f>((('Pump Design Summary'!$E$16-'Pump Design Summary'!$D$16)/1000)*V353)+'Pump Design Summary'!$D$16</f>
        <v>0</v>
      </c>
      <c r="X353">
        <f>IF(ISEVEN(V353),MAX('Pump Design Summary'!$D$29:$H$29)+50,0)</f>
        <v>50</v>
      </c>
      <c r="Y353"/>
    </row>
    <row r="354" spans="20:25">
      <c r="T354"/>
      <c r="U354"/>
      <c r="V354">
        <v>351</v>
      </c>
      <c r="W354">
        <f>((('Pump Design Summary'!$E$16-'Pump Design Summary'!$D$16)/1000)*V354)+'Pump Design Summary'!$D$16</f>
        <v>0</v>
      </c>
      <c r="X354">
        <f>IF(ISEVEN(V354),MAX('Pump Design Summary'!$D$29:$H$29)+50,0)</f>
        <v>0</v>
      </c>
      <c r="Y354"/>
    </row>
    <row r="355" spans="20:25">
      <c r="T355"/>
      <c r="U355"/>
      <c r="V355">
        <v>352</v>
      </c>
      <c r="W355">
        <f>((('Pump Design Summary'!$E$16-'Pump Design Summary'!$D$16)/1000)*V355)+'Pump Design Summary'!$D$16</f>
        <v>0</v>
      </c>
      <c r="X355">
        <f>IF(ISEVEN(V355),MAX('Pump Design Summary'!$D$29:$H$29)+50,0)</f>
        <v>50</v>
      </c>
      <c r="Y355"/>
    </row>
    <row r="356" spans="20:25">
      <c r="T356"/>
      <c r="U356"/>
      <c r="V356">
        <v>353</v>
      </c>
      <c r="W356">
        <f>((('Pump Design Summary'!$E$16-'Pump Design Summary'!$D$16)/1000)*V356)+'Pump Design Summary'!$D$16</f>
        <v>0</v>
      </c>
      <c r="X356">
        <f>IF(ISEVEN(V356),MAX('Pump Design Summary'!$D$29:$H$29)+50,0)</f>
        <v>0</v>
      </c>
      <c r="Y356"/>
    </row>
    <row r="357" spans="20:25">
      <c r="T357"/>
      <c r="U357"/>
      <c r="V357">
        <v>354</v>
      </c>
      <c r="W357">
        <f>((('Pump Design Summary'!$E$16-'Pump Design Summary'!$D$16)/1000)*V357)+'Pump Design Summary'!$D$16</f>
        <v>0</v>
      </c>
      <c r="X357">
        <f>IF(ISEVEN(V357),MAX('Pump Design Summary'!$D$29:$H$29)+50,0)</f>
        <v>50</v>
      </c>
      <c r="Y357"/>
    </row>
    <row r="358" spans="20:25">
      <c r="T358"/>
      <c r="U358"/>
      <c r="V358">
        <v>355</v>
      </c>
      <c r="W358">
        <f>((('Pump Design Summary'!$E$16-'Pump Design Summary'!$D$16)/1000)*V358)+'Pump Design Summary'!$D$16</f>
        <v>0</v>
      </c>
      <c r="X358">
        <f>IF(ISEVEN(V358),MAX('Pump Design Summary'!$D$29:$H$29)+50,0)</f>
        <v>0</v>
      </c>
      <c r="Y358"/>
    </row>
    <row r="359" spans="20:25">
      <c r="T359"/>
      <c r="U359"/>
      <c r="V359">
        <v>356</v>
      </c>
      <c r="W359">
        <f>((('Pump Design Summary'!$E$16-'Pump Design Summary'!$D$16)/1000)*V359)+'Pump Design Summary'!$D$16</f>
        <v>0</v>
      </c>
      <c r="X359">
        <f>IF(ISEVEN(V359),MAX('Pump Design Summary'!$D$29:$H$29)+50,0)</f>
        <v>50</v>
      </c>
      <c r="Y359"/>
    </row>
    <row r="360" spans="20:25">
      <c r="T360"/>
      <c r="U360"/>
      <c r="V360">
        <v>357</v>
      </c>
      <c r="W360">
        <f>((('Pump Design Summary'!$E$16-'Pump Design Summary'!$D$16)/1000)*V360)+'Pump Design Summary'!$D$16</f>
        <v>0</v>
      </c>
      <c r="X360">
        <f>IF(ISEVEN(V360),MAX('Pump Design Summary'!$D$29:$H$29)+50,0)</f>
        <v>0</v>
      </c>
      <c r="Y360"/>
    </row>
    <row r="361" spans="20:25">
      <c r="T361"/>
      <c r="U361"/>
      <c r="V361">
        <v>358</v>
      </c>
      <c r="W361">
        <f>((('Pump Design Summary'!$E$16-'Pump Design Summary'!$D$16)/1000)*V361)+'Pump Design Summary'!$D$16</f>
        <v>0</v>
      </c>
      <c r="X361">
        <f>IF(ISEVEN(V361),MAX('Pump Design Summary'!$D$29:$H$29)+50,0)</f>
        <v>50</v>
      </c>
      <c r="Y361"/>
    </row>
    <row r="362" spans="20:25">
      <c r="T362"/>
      <c r="U362"/>
      <c r="V362">
        <v>359</v>
      </c>
      <c r="W362">
        <f>((('Pump Design Summary'!$E$16-'Pump Design Summary'!$D$16)/1000)*V362)+'Pump Design Summary'!$D$16</f>
        <v>0</v>
      </c>
      <c r="X362">
        <f>IF(ISEVEN(V362),MAX('Pump Design Summary'!$D$29:$H$29)+50,0)</f>
        <v>0</v>
      </c>
      <c r="Y362"/>
    </row>
    <row r="363" spans="20:25">
      <c r="T363"/>
      <c r="U363"/>
      <c r="V363">
        <v>360</v>
      </c>
      <c r="W363">
        <f>((('Pump Design Summary'!$E$16-'Pump Design Summary'!$D$16)/1000)*V363)+'Pump Design Summary'!$D$16</f>
        <v>0</v>
      </c>
      <c r="X363">
        <f>IF(ISEVEN(V363),MAX('Pump Design Summary'!$D$29:$H$29)+50,0)</f>
        <v>50</v>
      </c>
      <c r="Y363"/>
    </row>
    <row r="364" spans="20:25">
      <c r="T364"/>
      <c r="U364"/>
      <c r="V364">
        <v>361</v>
      </c>
      <c r="W364">
        <f>((('Pump Design Summary'!$E$16-'Pump Design Summary'!$D$16)/1000)*V364)+'Pump Design Summary'!$D$16</f>
        <v>0</v>
      </c>
      <c r="X364">
        <f>IF(ISEVEN(V364),MAX('Pump Design Summary'!$D$29:$H$29)+50,0)</f>
        <v>0</v>
      </c>
      <c r="Y364"/>
    </row>
    <row r="365" spans="20:25">
      <c r="T365"/>
      <c r="U365"/>
      <c r="V365">
        <v>362</v>
      </c>
      <c r="W365">
        <f>((('Pump Design Summary'!$E$16-'Pump Design Summary'!$D$16)/1000)*V365)+'Pump Design Summary'!$D$16</f>
        <v>0</v>
      </c>
      <c r="X365">
        <f>IF(ISEVEN(V365),MAX('Pump Design Summary'!$D$29:$H$29)+50,0)</f>
        <v>50</v>
      </c>
      <c r="Y365"/>
    </row>
    <row r="366" spans="20:25">
      <c r="T366"/>
      <c r="U366"/>
      <c r="V366">
        <v>363</v>
      </c>
      <c r="W366">
        <f>((('Pump Design Summary'!$E$16-'Pump Design Summary'!$D$16)/1000)*V366)+'Pump Design Summary'!$D$16</f>
        <v>0</v>
      </c>
      <c r="X366">
        <f>IF(ISEVEN(V366),MAX('Pump Design Summary'!$D$29:$H$29)+50,0)</f>
        <v>0</v>
      </c>
      <c r="Y366"/>
    </row>
    <row r="367" spans="20:25">
      <c r="T367"/>
      <c r="U367"/>
      <c r="V367">
        <v>364</v>
      </c>
      <c r="W367">
        <f>((('Pump Design Summary'!$E$16-'Pump Design Summary'!$D$16)/1000)*V367)+'Pump Design Summary'!$D$16</f>
        <v>0</v>
      </c>
      <c r="X367">
        <f>IF(ISEVEN(V367),MAX('Pump Design Summary'!$D$29:$H$29)+50,0)</f>
        <v>50</v>
      </c>
      <c r="Y367"/>
    </row>
    <row r="368" spans="20:25">
      <c r="T368"/>
      <c r="U368"/>
      <c r="V368">
        <v>365</v>
      </c>
      <c r="W368">
        <f>((('Pump Design Summary'!$E$16-'Pump Design Summary'!$D$16)/1000)*V368)+'Pump Design Summary'!$D$16</f>
        <v>0</v>
      </c>
      <c r="X368">
        <f>IF(ISEVEN(V368),MAX('Pump Design Summary'!$D$29:$H$29)+50,0)</f>
        <v>0</v>
      </c>
      <c r="Y368"/>
    </row>
    <row r="369" spans="20:25">
      <c r="T369"/>
      <c r="U369"/>
      <c r="V369">
        <v>366</v>
      </c>
      <c r="W369">
        <f>((('Pump Design Summary'!$E$16-'Pump Design Summary'!$D$16)/1000)*V369)+'Pump Design Summary'!$D$16</f>
        <v>0</v>
      </c>
      <c r="X369">
        <f>IF(ISEVEN(V369),MAX('Pump Design Summary'!$D$29:$H$29)+50,0)</f>
        <v>50</v>
      </c>
      <c r="Y369"/>
    </row>
    <row r="370" spans="20:25">
      <c r="T370"/>
      <c r="U370"/>
      <c r="V370">
        <v>367</v>
      </c>
      <c r="W370">
        <f>((('Pump Design Summary'!$E$16-'Pump Design Summary'!$D$16)/1000)*V370)+'Pump Design Summary'!$D$16</f>
        <v>0</v>
      </c>
      <c r="X370">
        <f>IF(ISEVEN(V370),MAX('Pump Design Summary'!$D$29:$H$29)+50,0)</f>
        <v>0</v>
      </c>
      <c r="Y370"/>
    </row>
    <row r="371" spans="20:25">
      <c r="T371"/>
      <c r="U371"/>
      <c r="V371">
        <v>368</v>
      </c>
      <c r="W371">
        <f>((('Pump Design Summary'!$E$16-'Pump Design Summary'!$D$16)/1000)*V371)+'Pump Design Summary'!$D$16</f>
        <v>0</v>
      </c>
      <c r="X371">
        <f>IF(ISEVEN(V371),MAX('Pump Design Summary'!$D$29:$H$29)+50,0)</f>
        <v>50</v>
      </c>
      <c r="Y371"/>
    </row>
    <row r="372" spans="20:25">
      <c r="T372"/>
      <c r="U372"/>
      <c r="V372">
        <v>369</v>
      </c>
      <c r="W372">
        <f>((('Pump Design Summary'!$E$16-'Pump Design Summary'!$D$16)/1000)*V372)+'Pump Design Summary'!$D$16</f>
        <v>0</v>
      </c>
      <c r="X372">
        <f>IF(ISEVEN(V372),MAX('Pump Design Summary'!$D$29:$H$29)+50,0)</f>
        <v>0</v>
      </c>
      <c r="Y372"/>
    </row>
    <row r="373" spans="20:25">
      <c r="T373"/>
      <c r="U373"/>
      <c r="V373">
        <v>370</v>
      </c>
      <c r="W373">
        <f>((('Pump Design Summary'!$E$16-'Pump Design Summary'!$D$16)/1000)*V373)+'Pump Design Summary'!$D$16</f>
        <v>0</v>
      </c>
      <c r="X373">
        <f>IF(ISEVEN(V373),MAX('Pump Design Summary'!$D$29:$H$29)+50,0)</f>
        <v>50</v>
      </c>
      <c r="Y373"/>
    </row>
    <row r="374" spans="20:25">
      <c r="T374"/>
      <c r="U374"/>
      <c r="V374">
        <v>371</v>
      </c>
      <c r="W374">
        <f>((('Pump Design Summary'!$E$16-'Pump Design Summary'!$D$16)/1000)*V374)+'Pump Design Summary'!$D$16</f>
        <v>0</v>
      </c>
      <c r="X374">
        <f>IF(ISEVEN(V374),MAX('Pump Design Summary'!$D$29:$H$29)+50,0)</f>
        <v>0</v>
      </c>
      <c r="Y374"/>
    </row>
    <row r="375" spans="20:25">
      <c r="T375"/>
      <c r="U375"/>
      <c r="V375">
        <v>372</v>
      </c>
      <c r="W375">
        <f>((('Pump Design Summary'!$E$16-'Pump Design Summary'!$D$16)/1000)*V375)+'Pump Design Summary'!$D$16</f>
        <v>0</v>
      </c>
      <c r="X375">
        <f>IF(ISEVEN(V375),MAX('Pump Design Summary'!$D$29:$H$29)+50,0)</f>
        <v>50</v>
      </c>
      <c r="Y375"/>
    </row>
    <row r="376" spans="20:25">
      <c r="T376"/>
      <c r="U376"/>
      <c r="V376">
        <v>373</v>
      </c>
      <c r="W376">
        <f>((('Pump Design Summary'!$E$16-'Pump Design Summary'!$D$16)/1000)*V376)+'Pump Design Summary'!$D$16</f>
        <v>0</v>
      </c>
      <c r="X376">
        <f>IF(ISEVEN(V376),MAX('Pump Design Summary'!$D$29:$H$29)+50,0)</f>
        <v>0</v>
      </c>
      <c r="Y376"/>
    </row>
    <row r="377" spans="20:25">
      <c r="T377"/>
      <c r="U377"/>
      <c r="V377">
        <v>374</v>
      </c>
      <c r="W377">
        <f>((('Pump Design Summary'!$E$16-'Pump Design Summary'!$D$16)/1000)*V377)+'Pump Design Summary'!$D$16</f>
        <v>0</v>
      </c>
      <c r="X377">
        <f>IF(ISEVEN(V377),MAX('Pump Design Summary'!$D$29:$H$29)+50,0)</f>
        <v>50</v>
      </c>
      <c r="Y377"/>
    </row>
    <row r="378" spans="20:25">
      <c r="T378"/>
      <c r="U378"/>
      <c r="V378">
        <v>375</v>
      </c>
      <c r="W378">
        <f>((('Pump Design Summary'!$E$16-'Pump Design Summary'!$D$16)/1000)*V378)+'Pump Design Summary'!$D$16</f>
        <v>0</v>
      </c>
      <c r="X378">
        <f>IF(ISEVEN(V378),MAX('Pump Design Summary'!$D$29:$H$29)+50,0)</f>
        <v>0</v>
      </c>
      <c r="Y378"/>
    </row>
    <row r="379" spans="20:25">
      <c r="T379"/>
      <c r="U379"/>
      <c r="V379">
        <v>376</v>
      </c>
      <c r="W379">
        <f>((('Pump Design Summary'!$E$16-'Pump Design Summary'!$D$16)/1000)*V379)+'Pump Design Summary'!$D$16</f>
        <v>0</v>
      </c>
      <c r="X379">
        <f>IF(ISEVEN(V379),MAX('Pump Design Summary'!$D$29:$H$29)+50,0)</f>
        <v>50</v>
      </c>
      <c r="Y379"/>
    </row>
    <row r="380" spans="20:25">
      <c r="T380"/>
      <c r="U380"/>
      <c r="V380">
        <v>377</v>
      </c>
      <c r="W380">
        <f>((('Pump Design Summary'!$E$16-'Pump Design Summary'!$D$16)/1000)*V380)+'Pump Design Summary'!$D$16</f>
        <v>0</v>
      </c>
      <c r="X380">
        <f>IF(ISEVEN(V380),MAX('Pump Design Summary'!$D$29:$H$29)+50,0)</f>
        <v>0</v>
      </c>
      <c r="Y380"/>
    </row>
    <row r="381" spans="20:25">
      <c r="T381"/>
      <c r="U381"/>
      <c r="V381">
        <v>378</v>
      </c>
      <c r="W381">
        <f>((('Pump Design Summary'!$E$16-'Pump Design Summary'!$D$16)/1000)*V381)+'Pump Design Summary'!$D$16</f>
        <v>0</v>
      </c>
      <c r="X381">
        <f>IF(ISEVEN(V381),MAX('Pump Design Summary'!$D$29:$H$29)+50,0)</f>
        <v>50</v>
      </c>
      <c r="Y381"/>
    </row>
    <row r="382" spans="20:25">
      <c r="T382"/>
      <c r="U382"/>
      <c r="V382">
        <v>379</v>
      </c>
      <c r="W382">
        <f>((('Pump Design Summary'!$E$16-'Pump Design Summary'!$D$16)/1000)*V382)+'Pump Design Summary'!$D$16</f>
        <v>0</v>
      </c>
      <c r="X382">
        <f>IF(ISEVEN(V382),MAX('Pump Design Summary'!$D$29:$H$29)+50,0)</f>
        <v>0</v>
      </c>
      <c r="Y382"/>
    </row>
    <row r="383" spans="20:25">
      <c r="T383"/>
      <c r="U383"/>
      <c r="V383">
        <v>380</v>
      </c>
      <c r="W383">
        <f>((('Pump Design Summary'!$E$16-'Pump Design Summary'!$D$16)/1000)*V383)+'Pump Design Summary'!$D$16</f>
        <v>0</v>
      </c>
      <c r="X383">
        <f>IF(ISEVEN(V383),MAX('Pump Design Summary'!$D$29:$H$29)+50,0)</f>
        <v>50</v>
      </c>
      <c r="Y383"/>
    </row>
    <row r="384" spans="20:25">
      <c r="T384"/>
      <c r="U384"/>
      <c r="V384">
        <v>381</v>
      </c>
      <c r="W384">
        <f>((('Pump Design Summary'!$E$16-'Pump Design Summary'!$D$16)/1000)*V384)+'Pump Design Summary'!$D$16</f>
        <v>0</v>
      </c>
      <c r="X384">
        <f>IF(ISEVEN(V384),MAX('Pump Design Summary'!$D$29:$H$29)+50,0)</f>
        <v>0</v>
      </c>
      <c r="Y384"/>
    </row>
    <row r="385" spans="20:25">
      <c r="T385"/>
      <c r="U385"/>
      <c r="V385">
        <v>382</v>
      </c>
      <c r="W385">
        <f>((('Pump Design Summary'!$E$16-'Pump Design Summary'!$D$16)/1000)*V385)+'Pump Design Summary'!$D$16</f>
        <v>0</v>
      </c>
      <c r="X385">
        <f>IF(ISEVEN(V385),MAX('Pump Design Summary'!$D$29:$H$29)+50,0)</f>
        <v>50</v>
      </c>
      <c r="Y385"/>
    </row>
    <row r="386" spans="20:25">
      <c r="T386"/>
      <c r="U386"/>
      <c r="V386">
        <v>383</v>
      </c>
      <c r="W386">
        <f>((('Pump Design Summary'!$E$16-'Pump Design Summary'!$D$16)/1000)*V386)+'Pump Design Summary'!$D$16</f>
        <v>0</v>
      </c>
      <c r="X386">
        <f>IF(ISEVEN(V386),MAX('Pump Design Summary'!$D$29:$H$29)+50,0)</f>
        <v>0</v>
      </c>
      <c r="Y386"/>
    </row>
    <row r="387" spans="20:25">
      <c r="T387"/>
      <c r="U387"/>
      <c r="V387">
        <v>384</v>
      </c>
      <c r="W387">
        <f>((('Pump Design Summary'!$E$16-'Pump Design Summary'!$D$16)/1000)*V387)+'Pump Design Summary'!$D$16</f>
        <v>0</v>
      </c>
      <c r="X387">
        <f>IF(ISEVEN(V387),MAX('Pump Design Summary'!$D$29:$H$29)+50,0)</f>
        <v>50</v>
      </c>
      <c r="Y387"/>
    </row>
    <row r="388" spans="20:25">
      <c r="T388"/>
      <c r="U388"/>
      <c r="V388">
        <v>385</v>
      </c>
      <c r="W388">
        <f>((('Pump Design Summary'!$E$16-'Pump Design Summary'!$D$16)/1000)*V388)+'Pump Design Summary'!$D$16</f>
        <v>0</v>
      </c>
      <c r="X388">
        <f>IF(ISEVEN(V388),MAX('Pump Design Summary'!$D$29:$H$29)+50,0)</f>
        <v>0</v>
      </c>
      <c r="Y388"/>
    </row>
    <row r="389" spans="20:25">
      <c r="T389"/>
      <c r="U389"/>
      <c r="V389">
        <v>386</v>
      </c>
      <c r="W389">
        <f>((('Pump Design Summary'!$E$16-'Pump Design Summary'!$D$16)/1000)*V389)+'Pump Design Summary'!$D$16</f>
        <v>0</v>
      </c>
      <c r="X389">
        <f>IF(ISEVEN(V389),MAX('Pump Design Summary'!$D$29:$H$29)+50,0)</f>
        <v>50</v>
      </c>
      <c r="Y389"/>
    </row>
    <row r="390" spans="20:25">
      <c r="T390"/>
      <c r="U390"/>
      <c r="V390">
        <v>387</v>
      </c>
      <c r="W390">
        <f>((('Pump Design Summary'!$E$16-'Pump Design Summary'!$D$16)/1000)*V390)+'Pump Design Summary'!$D$16</f>
        <v>0</v>
      </c>
      <c r="X390">
        <f>IF(ISEVEN(V390),MAX('Pump Design Summary'!$D$29:$H$29)+50,0)</f>
        <v>0</v>
      </c>
      <c r="Y390"/>
    </row>
    <row r="391" spans="20:25">
      <c r="T391"/>
      <c r="U391"/>
      <c r="V391">
        <v>388</v>
      </c>
      <c r="W391">
        <f>((('Pump Design Summary'!$E$16-'Pump Design Summary'!$D$16)/1000)*V391)+'Pump Design Summary'!$D$16</f>
        <v>0</v>
      </c>
      <c r="X391">
        <f>IF(ISEVEN(V391),MAX('Pump Design Summary'!$D$29:$H$29)+50,0)</f>
        <v>50</v>
      </c>
      <c r="Y391"/>
    </row>
    <row r="392" spans="20:25">
      <c r="T392"/>
      <c r="U392"/>
      <c r="V392">
        <v>389</v>
      </c>
      <c r="W392">
        <f>((('Pump Design Summary'!$E$16-'Pump Design Summary'!$D$16)/1000)*V392)+'Pump Design Summary'!$D$16</f>
        <v>0</v>
      </c>
      <c r="X392">
        <f>IF(ISEVEN(V392),MAX('Pump Design Summary'!$D$29:$H$29)+50,0)</f>
        <v>0</v>
      </c>
      <c r="Y392"/>
    </row>
    <row r="393" spans="20:25">
      <c r="T393"/>
      <c r="U393"/>
      <c r="V393">
        <v>390</v>
      </c>
      <c r="W393">
        <f>((('Pump Design Summary'!$E$16-'Pump Design Summary'!$D$16)/1000)*V393)+'Pump Design Summary'!$D$16</f>
        <v>0</v>
      </c>
      <c r="X393">
        <f>IF(ISEVEN(V393),MAX('Pump Design Summary'!$D$29:$H$29)+50,0)</f>
        <v>50</v>
      </c>
      <c r="Y393"/>
    </row>
    <row r="394" spans="20:25">
      <c r="T394"/>
      <c r="U394"/>
      <c r="V394">
        <v>391</v>
      </c>
      <c r="W394">
        <f>((('Pump Design Summary'!$E$16-'Pump Design Summary'!$D$16)/1000)*V394)+'Pump Design Summary'!$D$16</f>
        <v>0</v>
      </c>
      <c r="X394">
        <f>IF(ISEVEN(V394),MAX('Pump Design Summary'!$D$29:$H$29)+50,0)</f>
        <v>0</v>
      </c>
      <c r="Y394"/>
    </row>
    <row r="395" spans="20:25">
      <c r="T395"/>
      <c r="U395"/>
      <c r="V395">
        <v>392</v>
      </c>
      <c r="W395">
        <f>((('Pump Design Summary'!$E$16-'Pump Design Summary'!$D$16)/1000)*V395)+'Pump Design Summary'!$D$16</f>
        <v>0</v>
      </c>
      <c r="X395">
        <f>IF(ISEVEN(V395),MAX('Pump Design Summary'!$D$29:$H$29)+50,0)</f>
        <v>50</v>
      </c>
      <c r="Y395"/>
    </row>
    <row r="396" spans="20:25">
      <c r="T396"/>
      <c r="U396"/>
      <c r="V396">
        <v>393</v>
      </c>
      <c r="W396">
        <f>((('Pump Design Summary'!$E$16-'Pump Design Summary'!$D$16)/1000)*V396)+'Pump Design Summary'!$D$16</f>
        <v>0</v>
      </c>
      <c r="X396">
        <f>IF(ISEVEN(V396),MAX('Pump Design Summary'!$D$29:$H$29)+50,0)</f>
        <v>0</v>
      </c>
      <c r="Y396"/>
    </row>
    <row r="397" spans="20:25">
      <c r="T397"/>
      <c r="U397"/>
      <c r="V397">
        <v>394</v>
      </c>
      <c r="W397">
        <f>((('Pump Design Summary'!$E$16-'Pump Design Summary'!$D$16)/1000)*V397)+'Pump Design Summary'!$D$16</f>
        <v>0</v>
      </c>
      <c r="X397">
        <f>IF(ISEVEN(V397),MAX('Pump Design Summary'!$D$29:$H$29)+50,0)</f>
        <v>50</v>
      </c>
      <c r="Y397"/>
    </row>
    <row r="398" spans="20:25">
      <c r="T398"/>
      <c r="U398"/>
      <c r="V398">
        <v>395</v>
      </c>
      <c r="W398">
        <f>((('Pump Design Summary'!$E$16-'Pump Design Summary'!$D$16)/1000)*V398)+'Pump Design Summary'!$D$16</f>
        <v>0</v>
      </c>
      <c r="X398">
        <f>IF(ISEVEN(V398),MAX('Pump Design Summary'!$D$29:$H$29)+50,0)</f>
        <v>0</v>
      </c>
      <c r="Y398"/>
    </row>
    <row r="399" spans="20:25">
      <c r="T399"/>
      <c r="U399"/>
      <c r="V399">
        <v>396</v>
      </c>
      <c r="W399">
        <f>((('Pump Design Summary'!$E$16-'Pump Design Summary'!$D$16)/1000)*V399)+'Pump Design Summary'!$D$16</f>
        <v>0</v>
      </c>
      <c r="X399">
        <f>IF(ISEVEN(V399),MAX('Pump Design Summary'!$D$29:$H$29)+50,0)</f>
        <v>50</v>
      </c>
      <c r="Y399"/>
    </row>
    <row r="400" spans="20:25">
      <c r="T400"/>
      <c r="U400"/>
      <c r="V400">
        <v>397</v>
      </c>
      <c r="W400">
        <f>((('Pump Design Summary'!$E$16-'Pump Design Summary'!$D$16)/1000)*V400)+'Pump Design Summary'!$D$16</f>
        <v>0</v>
      </c>
      <c r="X400">
        <f>IF(ISEVEN(V400),MAX('Pump Design Summary'!$D$29:$H$29)+50,0)</f>
        <v>0</v>
      </c>
      <c r="Y400"/>
    </row>
    <row r="401" spans="20:25">
      <c r="T401"/>
      <c r="U401"/>
      <c r="V401">
        <v>398</v>
      </c>
      <c r="W401">
        <f>((('Pump Design Summary'!$E$16-'Pump Design Summary'!$D$16)/1000)*V401)+'Pump Design Summary'!$D$16</f>
        <v>0</v>
      </c>
      <c r="X401">
        <f>IF(ISEVEN(V401),MAX('Pump Design Summary'!$D$29:$H$29)+50,0)</f>
        <v>50</v>
      </c>
      <c r="Y401"/>
    </row>
    <row r="402" spans="20:25">
      <c r="T402"/>
      <c r="U402"/>
      <c r="V402">
        <v>399</v>
      </c>
      <c r="W402">
        <f>((('Pump Design Summary'!$E$16-'Pump Design Summary'!$D$16)/1000)*V402)+'Pump Design Summary'!$D$16</f>
        <v>0</v>
      </c>
      <c r="X402">
        <f>IF(ISEVEN(V402),MAX('Pump Design Summary'!$D$29:$H$29)+50,0)</f>
        <v>0</v>
      </c>
      <c r="Y402"/>
    </row>
    <row r="403" spans="20:25">
      <c r="T403"/>
      <c r="U403"/>
      <c r="V403">
        <v>400</v>
      </c>
      <c r="W403">
        <f>((('Pump Design Summary'!$E$16-'Pump Design Summary'!$D$16)/1000)*V403)+'Pump Design Summary'!$D$16</f>
        <v>0</v>
      </c>
      <c r="X403">
        <f>IF(ISEVEN(V403),MAX('Pump Design Summary'!$D$29:$H$29)+50,0)</f>
        <v>50</v>
      </c>
      <c r="Y403"/>
    </row>
    <row r="404" spans="20:25">
      <c r="T404"/>
      <c r="U404"/>
      <c r="V404">
        <v>401</v>
      </c>
      <c r="W404">
        <f>((('Pump Design Summary'!$E$16-'Pump Design Summary'!$D$16)/1000)*V404)+'Pump Design Summary'!$D$16</f>
        <v>0</v>
      </c>
      <c r="X404">
        <f>IF(ISEVEN(V404),MAX('Pump Design Summary'!$D$29:$H$29)+50,0)</f>
        <v>0</v>
      </c>
      <c r="Y404"/>
    </row>
    <row r="405" spans="20:25">
      <c r="T405"/>
      <c r="U405"/>
      <c r="V405">
        <v>402</v>
      </c>
      <c r="W405">
        <f>((('Pump Design Summary'!$E$16-'Pump Design Summary'!$D$16)/1000)*V405)+'Pump Design Summary'!$D$16</f>
        <v>0</v>
      </c>
      <c r="X405">
        <f>IF(ISEVEN(V405),MAX('Pump Design Summary'!$D$29:$H$29)+50,0)</f>
        <v>50</v>
      </c>
      <c r="Y405"/>
    </row>
    <row r="406" spans="20:25">
      <c r="T406"/>
      <c r="U406"/>
      <c r="V406">
        <v>403</v>
      </c>
      <c r="W406">
        <f>((('Pump Design Summary'!$E$16-'Pump Design Summary'!$D$16)/1000)*V406)+'Pump Design Summary'!$D$16</f>
        <v>0</v>
      </c>
      <c r="X406">
        <f>IF(ISEVEN(V406),MAX('Pump Design Summary'!$D$29:$H$29)+50,0)</f>
        <v>0</v>
      </c>
      <c r="Y406"/>
    </row>
    <row r="407" spans="20:25">
      <c r="T407"/>
      <c r="U407"/>
      <c r="V407">
        <v>404</v>
      </c>
      <c r="W407">
        <f>((('Pump Design Summary'!$E$16-'Pump Design Summary'!$D$16)/1000)*V407)+'Pump Design Summary'!$D$16</f>
        <v>0</v>
      </c>
      <c r="X407">
        <f>IF(ISEVEN(V407),MAX('Pump Design Summary'!$D$29:$H$29)+50,0)</f>
        <v>50</v>
      </c>
      <c r="Y407"/>
    </row>
    <row r="408" spans="20:25">
      <c r="T408"/>
      <c r="U408"/>
      <c r="V408">
        <v>405</v>
      </c>
      <c r="W408">
        <f>((('Pump Design Summary'!$E$16-'Pump Design Summary'!$D$16)/1000)*V408)+'Pump Design Summary'!$D$16</f>
        <v>0</v>
      </c>
      <c r="X408">
        <f>IF(ISEVEN(V408),MAX('Pump Design Summary'!$D$29:$H$29)+50,0)</f>
        <v>0</v>
      </c>
      <c r="Y408"/>
    </row>
    <row r="409" spans="20:25">
      <c r="T409"/>
      <c r="U409"/>
      <c r="V409">
        <v>406</v>
      </c>
      <c r="W409">
        <f>((('Pump Design Summary'!$E$16-'Pump Design Summary'!$D$16)/1000)*V409)+'Pump Design Summary'!$D$16</f>
        <v>0</v>
      </c>
      <c r="X409">
        <f>IF(ISEVEN(V409),MAX('Pump Design Summary'!$D$29:$H$29)+50,0)</f>
        <v>50</v>
      </c>
      <c r="Y409"/>
    </row>
    <row r="410" spans="20:25">
      <c r="T410"/>
      <c r="U410"/>
      <c r="V410">
        <v>407</v>
      </c>
      <c r="W410">
        <f>((('Pump Design Summary'!$E$16-'Pump Design Summary'!$D$16)/1000)*V410)+'Pump Design Summary'!$D$16</f>
        <v>0</v>
      </c>
      <c r="X410">
        <f>IF(ISEVEN(V410),MAX('Pump Design Summary'!$D$29:$H$29)+50,0)</f>
        <v>0</v>
      </c>
      <c r="Y410"/>
    </row>
    <row r="411" spans="20:25">
      <c r="T411"/>
      <c r="U411"/>
      <c r="V411">
        <v>408</v>
      </c>
      <c r="W411">
        <f>((('Pump Design Summary'!$E$16-'Pump Design Summary'!$D$16)/1000)*V411)+'Pump Design Summary'!$D$16</f>
        <v>0</v>
      </c>
      <c r="X411">
        <f>IF(ISEVEN(V411),MAX('Pump Design Summary'!$D$29:$H$29)+50,0)</f>
        <v>50</v>
      </c>
      <c r="Y411"/>
    </row>
    <row r="412" spans="20:25">
      <c r="T412"/>
      <c r="U412"/>
      <c r="V412">
        <v>409</v>
      </c>
      <c r="W412">
        <f>((('Pump Design Summary'!$E$16-'Pump Design Summary'!$D$16)/1000)*V412)+'Pump Design Summary'!$D$16</f>
        <v>0</v>
      </c>
      <c r="X412">
        <f>IF(ISEVEN(V412),MAX('Pump Design Summary'!$D$29:$H$29)+50,0)</f>
        <v>0</v>
      </c>
      <c r="Y412"/>
    </row>
    <row r="413" spans="20:25">
      <c r="T413"/>
      <c r="U413"/>
      <c r="V413">
        <v>410</v>
      </c>
      <c r="W413">
        <f>((('Pump Design Summary'!$E$16-'Pump Design Summary'!$D$16)/1000)*V413)+'Pump Design Summary'!$D$16</f>
        <v>0</v>
      </c>
      <c r="X413">
        <f>IF(ISEVEN(V413),MAX('Pump Design Summary'!$D$29:$H$29)+50,0)</f>
        <v>50</v>
      </c>
      <c r="Y413"/>
    </row>
    <row r="414" spans="20:25">
      <c r="T414"/>
      <c r="U414"/>
      <c r="V414">
        <v>411</v>
      </c>
      <c r="W414">
        <f>((('Pump Design Summary'!$E$16-'Pump Design Summary'!$D$16)/1000)*V414)+'Pump Design Summary'!$D$16</f>
        <v>0</v>
      </c>
      <c r="X414">
        <f>IF(ISEVEN(V414),MAX('Pump Design Summary'!$D$29:$H$29)+50,0)</f>
        <v>0</v>
      </c>
      <c r="Y414"/>
    </row>
    <row r="415" spans="20:25">
      <c r="T415"/>
      <c r="U415"/>
      <c r="V415">
        <v>412</v>
      </c>
      <c r="W415">
        <f>((('Pump Design Summary'!$E$16-'Pump Design Summary'!$D$16)/1000)*V415)+'Pump Design Summary'!$D$16</f>
        <v>0</v>
      </c>
      <c r="X415">
        <f>IF(ISEVEN(V415),MAX('Pump Design Summary'!$D$29:$H$29)+50,0)</f>
        <v>50</v>
      </c>
      <c r="Y415"/>
    </row>
    <row r="416" spans="20:25">
      <c r="T416"/>
      <c r="U416"/>
      <c r="V416">
        <v>413</v>
      </c>
      <c r="W416">
        <f>((('Pump Design Summary'!$E$16-'Pump Design Summary'!$D$16)/1000)*V416)+'Pump Design Summary'!$D$16</f>
        <v>0</v>
      </c>
      <c r="X416">
        <f>IF(ISEVEN(V416),MAX('Pump Design Summary'!$D$29:$H$29)+50,0)</f>
        <v>0</v>
      </c>
      <c r="Y416"/>
    </row>
    <row r="417" spans="20:25">
      <c r="T417"/>
      <c r="U417"/>
      <c r="V417">
        <v>414</v>
      </c>
      <c r="W417">
        <f>((('Pump Design Summary'!$E$16-'Pump Design Summary'!$D$16)/1000)*V417)+'Pump Design Summary'!$D$16</f>
        <v>0</v>
      </c>
      <c r="X417">
        <f>IF(ISEVEN(V417),MAX('Pump Design Summary'!$D$29:$H$29)+50,0)</f>
        <v>50</v>
      </c>
      <c r="Y417"/>
    </row>
    <row r="418" spans="20:25">
      <c r="T418"/>
      <c r="U418"/>
      <c r="V418">
        <v>415</v>
      </c>
      <c r="W418">
        <f>((('Pump Design Summary'!$E$16-'Pump Design Summary'!$D$16)/1000)*V418)+'Pump Design Summary'!$D$16</f>
        <v>0</v>
      </c>
      <c r="X418">
        <f>IF(ISEVEN(V418),MAX('Pump Design Summary'!$D$29:$H$29)+50,0)</f>
        <v>0</v>
      </c>
      <c r="Y418"/>
    </row>
    <row r="419" spans="20:25">
      <c r="T419"/>
      <c r="U419"/>
      <c r="V419">
        <v>416</v>
      </c>
      <c r="W419">
        <f>((('Pump Design Summary'!$E$16-'Pump Design Summary'!$D$16)/1000)*V419)+'Pump Design Summary'!$D$16</f>
        <v>0</v>
      </c>
      <c r="X419">
        <f>IF(ISEVEN(V419),MAX('Pump Design Summary'!$D$29:$H$29)+50,0)</f>
        <v>50</v>
      </c>
      <c r="Y419"/>
    </row>
    <row r="420" spans="20:25">
      <c r="T420"/>
      <c r="U420"/>
      <c r="V420">
        <v>417</v>
      </c>
      <c r="W420">
        <f>((('Pump Design Summary'!$E$16-'Pump Design Summary'!$D$16)/1000)*V420)+'Pump Design Summary'!$D$16</f>
        <v>0</v>
      </c>
      <c r="X420">
        <f>IF(ISEVEN(V420),MAX('Pump Design Summary'!$D$29:$H$29)+50,0)</f>
        <v>0</v>
      </c>
      <c r="Y420"/>
    </row>
    <row r="421" spans="20:25">
      <c r="T421"/>
      <c r="U421"/>
      <c r="V421">
        <v>418</v>
      </c>
      <c r="W421">
        <f>((('Pump Design Summary'!$E$16-'Pump Design Summary'!$D$16)/1000)*V421)+'Pump Design Summary'!$D$16</f>
        <v>0</v>
      </c>
      <c r="X421">
        <f>IF(ISEVEN(V421),MAX('Pump Design Summary'!$D$29:$H$29)+50,0)</f>
        <v>50</v>
      </c>
      <c r="Y421"/>
    </row>
    <row r="422" spans="20:25">
      <c r="T422"/>
      <c r="U422"/>
      <c r="V422">
        <v>419</v>
      </c>
      <c r="W422">
        <f>((('Pump Design Summary'!$E$16-'Pump Design Summary'!$D$16)/1000)*V422)+'Pump Design Summary'!$D$16</f>
        <v>0</v>
      </c>
      <c r="X422">
        <f>IF(ISEVEN(V422),MAX('Pump Design Summary'!$D$29:$H$29)+50,0)</f>
        <v>0</v>
      </c>
      <c r="Y422"/>
    </row>
    <row r="423" spans="20:25">
      <c r="T423"/>
      <c r="U423"/>
      <c r="V423">
        <v>420</v>
      </c>
      <c r="W423">
        <f>((('Pump Design Summary'!$E$16-'Pump Design Summary'!$D$16)/1000)*V423)+'Pump Design Summary'!$D$16</f>
        <v>0</v>
      </c>
      <c r="X423">
        <f>IF(ISEVEN(V423),MAX('Pump Design Summary'!$D$29:$H$29)+50,0)</f>
        <v>50</v>
      </c>
      <c r="Y423"/>
    </row>
    <row r="424" spans="20:25">
      <c r="T424"/>
      <c r="U424"/>
      <c r="V424">
        <v>421</v>
      </c>
      <c r="W424">
        <f>((('Pump Design Summary'!$E$16-'Pump Design Summary'!$D$16)/1000)*V424)+'Pump Design Summary'!$D$16</f>
        <v>0</v>
      </c>
      <c r="X424">
        <f>IF(ISEVEN(V424),MAX('Pump Design Summary'!$D$29:$H$29)+50,0)</f>
        <v>0</v>
      </c>
      <c r="Y424"/>
    </row>
    <row r="425" spans="20:25">
      <c r="T425"/>
      <c r="U425"/>
      <c r="V425">
        <v>422</v>
      </c>
      <c r="W425">
        <f>((('Pump Design Summary'!$E$16-'Pump Design Summary'!$D$16)/1000)*V425)+'Pump Design Summary'!$D$16</f>
        <v>0</v>
      </c>
      <c r="X425">
        <f>IF(ISEVEN(V425),MAX('Pump Design Summary'!$D$29:$H$29)+50,0)</f>
        <v>50</v>
      </c>
      <c r="Y425"/>
    </row>
    <row r="426" spans="20:25">
      <c r="T426"/>
      <c r="U426"/>
      <c r="V426">
        <v>423</v>
      </c>
      <c r="W426">
        <f>((('Pump Design Summary'!$E$16-'Pump Design Summary'!$D$16)/1000)*V426)+'Pump Design Summary'!$D$16</f>
        <v>0</v>
      </c>
      <c r="X426">
        <f>IF(ISEVEN(V426),MAX('Pump Design Summary'!$D$29:$H$29)+50,0)</f>
        <v>0</v>
      </c>
      <c r="Y426"/>
    </row>
    <row r="427" spans="20:25">
      <c r="T427"/>
      <c r="U427"/>
      <c r="V427">
        <v>424</v>
      </c>
      <c r="W427">
        <f>((('Pump Design Summary'!$E$16-'Pump Design Summary'!$D$16)/1000)*V427)+'Pump Design Summary'!$D$16</f>
        <v>0</v>
      </c>
      <c r="X427">
        <f>IF(ISEVEN(V427),MAX('Pump Design Summary'!$D$29:$H$29)+50,0)</f>
        <v>50</v>
      </c>
      <c r="Y427"/>
    </row>
    <row r="428" spans="20:25">
      <c r="T428"/>
      <c r="U428"/>
      <c r="V428">
        <v>425</v>
      </c>
      <c r="W428">
        <f>((('Pump Design Summary'!$E$16-'Pump Design Summary'!$D$16)/1000)*V428)+'Pump Design Summary'!$D$16</f>
        <v>0</v>
      </c>
      <c r="X428">
        <f>IF(ISEVEN(V428),MAX('Pump Design Summary'!$D$29:$H$29)+50,0)</f>
        <v>0</v>
      </c>
      <c r="Y428"/>
    </row>
    <row r="429" spans="20:25">
      <c r="T429"/>
      <c r="U429"/>
      <c r="V429">
        <v>426</v>
      </c>
      <c r="W429">
        <f>((('Pump Design Summary'!$E$16-'Pump Design Summary'!$D$16)/1000)*V429)+'Pump Design Summary'!$D$16</f>
        <v>0</v>
      </c>
      <c r="X429">
        <f>IF(ISEVEN(V429),MAX('Pump Design Summary'!$D$29:$H$29)+50,0)</f>
        <v>50</v>
      </c>
      <c r="Y429"/>
    </row>
    <row r="430" spans="20:25">
      <c r="T430"/>
      <c r="U430"/>
      <c r="V430">
        <v>427</v>
      </c>
      <c r="W430">
        <f>((('Pump Design Summary'!$E$16-'Pump Design Summary'!$D$16)/1000)*V430)+'Pump Design Summary'!$D$16</f>
        <v>0</v>
      </c>
      <c r="X430">
        <f>IF(ISEVEN(V430),MAX('Pump Design Summary'!$D$29:$H$29)+50,0)</f>
        <v>0</v>
      </c>
      <c r="Y430"/>
    </row>
    <row r="431" spans="20:25">
      <c r="T431"/>
      <c r="U431"/>
      <c r="V431">
        <v>428</v>
      </c>
      <c r="W431">
        <f>((('Pump Design Summary'!$E$16-'Pump Design Summary'!$D$16)/1000)*V431)+'Pump Design Summary'!$D$16</f>
        <v>0</v>
      </c>
      <c r="X431">
        <f>IF(ISEVEN(V431),MAX('Pump Design Summary'!$D$29:$H$29)+50,0)</f>
        <v>50</v>
      </c>
      <c r="Y431"/>
    </row>
    <row r="432" spans="20:25">
      <c r="T432"/>
      <c r="U432"/>
      <c r="V432">
        <v>429</v>
      </c>
      <c r="W432">
        <f>((('Pump Design Summary'!$E$16-'Pump Design Summary'!$D$16)/1000)*V432)+'Pump Design Summary'!$D$16</f>
        <v>0</v>
      </c>
      <c r="X432">
        <f>IF(ISEVEN(V432),MAX('Pump Design Summary'!$D$29:$H$29)+50,0)</f>
        <v>0</v>
      </c>
      <c r="Y432"/>
    </row>
    <row r="433" spans="20:25">
      <c r="T433"/>
      <c r="U433"/>
      <c r="V433">
        <v>430</v>
      </c>
      <c r="W433">
        <f>((('Pump Design Summary'!$E$16-'Pump Design Summary'!$D$16)/1000)*V433)+'Pump Design Summary'!$D$16</f>
        <v>0</v>
      </c>
      <c r="X433">
        <f>IF(ISEVEN(V433),MAX('Pump Design Summary'!$D$29:$H$29)+50,0)</f>
        <v>50</v>
      </c>
      <c r="Y433"/>
    </row>
    <row r="434" spans="20:25">
      <c r="T434"/>
      <c r="U434"/>
      <c r="V434">
        <v>431</v>
      </c>
      <c r="W434">
        <f>((('Pump Design Summary'!$E$16-'Pump Design Summary'!$D$16)/1000)*V434)+'Pump Design Summary'!$D$16</f>
        <v>0</v>
      </c>
      <c r="X434">
        <f>IF(ISEVEN(V434),MAX('Pump Design Summary'!$D$29:$H$29)+50,0)</f>
        <v>0</v>
      </c>
      <c r="Y434"/>
    </row>
    <row r="435" spans="20:25">
      <c r="T435"/>
      <c r="U435"/>
      <c r="V435">
        <v>432</v>
      </c>
      <c r="W435">
        <f>((('Pump Design Summary'!$E$16-'Pump Design Summary'!$D$16)/1000)*V435)+'Pump Design Summary'!$D$16</f>
        <v>0</v>
      </c>
      <c r="X435">
        <f>IF(ISEVEN(V435),MAX('Pump Design Summary'!$D$29:$H$29)+50,0)</f>
        <v>50</v>
      </c>
      <c r="Y435"/>
    </row>
    <row r="436" spans="20:25">
      <c r="T436"/>
      <c r="U436"/>
      <c r="V436">
        <v>433</v>
      </c>
      <c r="W436">
        <f>((('Pump Design Summary'!$E$16-'Pump Design Summary'!$D$16)/1000)*V436)+'Pump Design Summary'!$D$16</f>
        <v>0</v>
      </c>
      <c r="X436">
        <f>IF(ISEVEN(V436),MAX('Pump Design Summary'!$D$29:$H$29)+50,0)</f>
        <v>0</v>
      </c>
      <c r="Y436"/>
    </row>
    <row r="437" spans="20:25">
      <c r="T437"/>
      <c r="U437"/>
      <c r="V437">
        <v>434</v>
      </c>
      <c r="W437">
        <f>((('Pump Design Summary'!$E$16-'Pump Design Summary'!$D$16)/1000)*V437)+'Pump Design Summary'!$D$16</f>
        <v>0</v>
      </c>
      <c r="X437">
        <f>IF(ISEVEN(V437),MAX('Pump Design Summary'!$D$29:$H$29)+50,0)</f>
        <v>50</v>
      </c>
      <c r="Y437"/>
    </row>
    <row r="438" spans="20:25">
      <c r="T438"/>
      <c r="U438"/>
      <c r="V438">
        <v>435</v>
      </c>
      <c r="W438">
        <f>((('Pump Design Summary'!$E$16-'Pump Design Summary'!$D$16)/1000)*V438)+'Pump Design Summary'!$D$16</f>
        <v>0</v>
      </c>
      <c r="X438">
        <f>IF(ISEVEN(V438),MAX('Pump Design Summary'!$D$29:$H$29)+50,0)</f>
        <v>0</v>
      </c>
      <c r="Y438"/>
    </row>
    <row r="439" spans="20:25">
      <c r="T439"/>
      <c r="U439"/>
      <c r="V439">
        <v>436</v>
      </c>
      <c r="W439">
        <f>((('Pump Design Summary'!$E$16-'Pump Design Summary'!$D$16)/1000)*V439)+'Pump Design Summary'!$D$16</f>
        <v>0</v>
      </c>
      <c r="X439">
        <f>IF(ISEVEN(V439),MAX('Pump Design Summary'!$D$29:$H$29)+50,0)</f>
        <v>50</v>
      </c>
      <c r="Y439"/>
    </row>
    <row r="440" spans="20:25">
      <c r="T440"/>
      <c r="U440"/>
      <c r="V440">
        <v>437</v>
      </c>
      <c r="W440">
        <f>((('Pump Design Summary'!$E$16-'Pump Design Summary'!$D$16)/1000)*V440)+'Pump Design Summary'!$D$16</f>
        <v>0</v>
      </c>
      <c r="X440">
        <f>IF(ISEVEN(V440),MAX('Pump Design Summary'!$D$29:$H$29)+50,0)</f>
        <v>0</v>
      </c>
      <c r="Y440"/>
    </row>
    <row r="441" spans="20:25">
      <c r="T441"/>
      <c r="U441"/>
      <c r="V441">
        <v>438</v>
      </c>
      <c r="W441">
        <f>((('Pump Design Summary'!$E$16-'Pump Design Summary'!$D$16)/1000)*V441)+'Pump Design Summary'!$D$16</f>
        <v>0</v>
      </c>
      <c r="X441">
        <f>IF(ISEVEN(V441),MAX('Pump Design Summary'!$D$29:$H$29)+50,0)</f>
        <v>50</v>
      </c>
      <c r="Y441"/>
    </row>
    <row r="442" spans="20:25">
      <c r="T442"/>
      <c r="U442"/>
      <c r="V442">
        <v>439</v>
      </c>
      <c r="W442">
        <f>((('Pump Design Summary'!$E$16-'Pump Design Summary'!$D$16)/1000)*V442)+'Pump Design Summary'!$D$16</f>
        <v>0</v>
      </c>
      <c r="X442">
        <f>IF(ISEVEN(V442),MAX('Pump Design Summary'!$D$29:$H$29)+50,0)</f>
        <v>0</v>
      </c>
      <c r="Y442"/>
    </row>
    <row r="443" spans="20:25">
      <c r="T443"/>
      <c r="U443"/>
      <c r="V443">
        <v>440</v>
      </c>
      <c r="W443">
        <f>((('Pump Design Summary'!$E$16-'Pump Design Summary'!$D$16)/1000)*V443)+'Pump Design Summary'!$D$16</f>
        <v>0</v>
      </c>
      <c r="X443">
        <f>IF(ISEVEN(V443),MAX('Pump Design Summary'!$D$29:$H$29)+50,0)</f>
        <v>50</v>
      </c>
      <c r="Y443"/>
    </row>
    <row r="444" spans="20:25">
      <c r="T444"/>
      <c r="U444"/>
      <c r="V444">
        <v>441</v>
      </c>
      <c r="W444">
        <f>((('Pump Design Summary'!$E$16-'Pump Design Summary'!$D$16)/1000)*V444)+'Pump Design Summary'!$D$16</f>
        <v>0</v>
      </c>
      <c r="X444">
        <f>IF(ISEVEN(V444),MAX('Pump Design Summary'!$D$29:$H$29)+50,0)</f>
        <v>0</v>
      </c>
      <c r="Y444"/>
    </row>
    <row r="445" spans="20:25">
      <c r="T445"/>
      <c r="U445"/>
      <c r="V445">
        <v>442</v>
      </c>
      <c r="W445">
        <f>((('Pump Design Summary'!$E$16-'Pump Design Summary'!$D$16)/1000)*V445)+'Pump Design Summary'!$D$16</f>
        <v>0</v>
      </c>
      <c r="X445">
        <f>IF(ISEVEN(V445),MAX('Pump Design Summary'!$D$29:$H$29)+50,0)</f>
        <v>50</v>
      </c>
      <c r="Y445"/>
    </row>
    <row r="446" spans="20:25">
      <c r="T446"/>
      <c r="U446"/>
      <c r="V446">
        <v>443</v>
      </c>
      <c r="W446">
        <f>((('Pump Design Summary'!$E$16-'Pump Design Summary'!$D$16)/1000)*V446)+'Pump Design Summary'!$D$16</f>
        <v>0</v>
      </c>
      <c r="X446">
        <f>IF(ISEVEN(V446),MAX('Pump Design Summary'!$D$29:$H$29)+50,0)</f>
        <v>0</v>
      </c>
      <c r="Y446"/>
    </row>
    <row r="447" spans="20:25">
      <c r="T447"/>
      <c r="U447"/>
      <c r="V447">
        <v>444</v>
      </c>
      <c r="W447">
        <f>((('Pump Design Summary'!$E$16-'Pump Design Summary'!$D$16)/1000)*V447)+'Pump Design Summary'!$D$16</f>
        <v>0</v>
      </c>
      <c r="X447">
        <f>IF(ISEVEN(V447),MAX('Pump Design Summary'!$D$29:$H$29)+50,0)</f>
        <v>50</v>
      </c>
      <c r="Y447"/>
    </row>
    <row r="448" spans="20:25">
      <c r="T448"/>
      <c r="U448"/>
      <c r="V448">
        <v>445</v>
      </c>
      <c r="W448">
        <f>((('Pump Design Summary'!$E$16-'Pump Design Summary'!$D$16)/1000)*V448)+'Pump Design Summary'!$D$16</f>
        <v>0</v>
      </c>
      <c r="X448">
        <f>IF(ISEVEN(V448),MAX('Pump Design Summary'!$D$29:$H$29)+50,0)</f>
        <v>0</v>
      </c>
      <c r="Y448"/>
    </row>
    <row r="449" spans="20:25">
      <c r="T449"/>
      <c r="U449"/>
      <c r="V449">
        <v>446</v>
      </c>
      <c r="W449">
        <f>((('Pump Design Summary'!$E$16-'Pump Design Summary'!$D$16)/1000)*V449)+'Pump Design Summary'!$D$16</f>
        <v>0</v>
      </c>
      <c r="X449">
        <f>IF(ISEVEN(V449),MAX('Pump Design Summary'!$D$29:$H$29)+50,0)</f>
        <v>50</v>
      </c>
      <c r="Y449"/>
    </row>
    <row r="450" spans="20:25">
      <c r="T450"/>
      <c r="U450"/>
      <c r="V450">
        <v>447</v>
      </c>
      <c r="W450">
        <f>((('Pump Design Summary'!$E$16-'Pump Design Summary'!$D$16)/1000)*V450)+'Pump Design Summary'!$D$16</f>
        <v>0</v>
      </c>
      <c r="X450">
        <f>IF(ISEVEN(V450),MAX('Pump Design Summary'!$D$29:$H$29)+50,0)</f>
        <v>0</v>
      </c>
      <c r="Y450"/>
    </row>
    <row r="451" spans="20:25">
      <c r="T451"/>
      <c r="U451"/>
      <c r="V451">
        <v>448</v>
      </c>
      <c r="W451">
        <f>((('Pump Design Summary'!$E$16-'Pump Design Summary'!$D$16)/1000)*V451)+'Pump Design Summary'!$D$16</f>
        <v>0</v>
      </c>
      <c r="X451">
        <f>IF(ISEVEN(V451),MAX('Pump Design Summary'!$D$29:$H$29)+50,0)</f>
        <v>50</v>
      </c>
      <c r="Y451"/>
    </row>
    <row r="452" spans="20:25">
      <c r="T452"/>
      <c r="U452"/>
      <c r="V452">
        <v>449</v>
      </c>
      <c r="W452">
        <f>((('Pump Design Summary'!$E$16-'Pump Design Summary'!$D$16)/1000)*V452)+'Pump Design Summary'!$D$16</f>
        <v>0</v>
      </c>
      <c r="X452">
        <f>IF(ISEVEN(V452),MAX('Pump Design Summary'!$D$29:$H$29)+50,0)</f>
        <v>0</v>
      </c>
      <c r="Y452"/>
    </row>
    <row r="453" spans="20:25">
      <c r="T453"/>
      <c r="U453"/>
      <c r="V453">
        <v>450</v>
      </c>
      <c r="W453">
        <f>((('Pump Design Summary'!$E$16-'Pump Design Summary'!$D$16)/1000)*V453)+'Pump Design Summary'!$D$16</f>
        <v>0</v>
      </c>
      <c r="X453">
        <f>IF(ISEVEN(V453),MAX('Pump Design Summary'!$D$29:$H$29)+50,0)</f>
        <v>50</v>
      </c>
      <c r="Y453"/>
    </row>
    <row r="454" spans="20:25">
      <c r="T454"/>
      <c r="U454"/>
      <c r="V454">
        <v>451</v>
      </c>
      <c r="W454">
        <f>((('Pump Design Summary'!$E$16-'Pump Design Summary'!$D$16)/1000)*V454)+'Pump Design Summary'!$D$16</f>
        <v>0</v>
      </c>
      <c r="X454">
        <f>IF(ISEVEN(V454),MAX('Pump Design Summary'!$D$29:$H$29)+50,0)</f>
        <v>0</v>
      </c>
      <c r="Y454"/>
    </row>
    <row r="455" spans="20:25">
      <c r="T455"/>
      <c r="U455"/>
      <c r="V455">
        <v>452</v>
      </c>
      <c r="W455">
        <f>((('Pump Design Summary'!$E$16-'Pump Design Summary'!$D$16)/1000)*V455)+'Pump Design Summary'!$D$16</f>
        <v>0</v>
      </c>
      <c r="X455">
        <f>IF(ISEVEN(V455),MAX('Pump Design Summary'!$D$29:$H$29)+50,0)</f>
        <v>50</v>
      </c>
      <c r="Y455"/>
    </row>
    <row r="456" spans="20:25">
      <c r="T456"/>
      <c r="U456"/>
      <c r="V456">
        <v>453</v>
      </c>
      <c r="W456">
        <f>((('Pump Design Summary'!$E$16-'Pump Design Summary'!$D$16)/1000)*V456)+'Pump Design Summary'!$D$16</f>
        <v>0</v>
      </c>
      <c r="X456">
        <f>IF(ISEVEN(V456),MAX('Pump Design Summary'!$D$29:$H$29)+50,0)</f>
        <v>0</v>
      </c>
      <c r="Y456"/>
    </row>
    <row r="457" spans="20:25">
      <c r="T457"/>
      <c r="U457"/>
      <c r="V457">
        <v>454</v>
      </c>
      <c r="W457">
        <f>((('Pump Design Summary'!$E$16-'Pump Design Summary'!$D$16)/1000)*V457)+'Pump Design Summary'!$D$16</f>
        <v>0</v>
      </c>
      <c r="X457">
        <f>IF(ISEVEN(V457),MAX('Pump Design Summary'!$D$29:$H$29)+50,0)</f>
        <v>50</v>
      </c>
      <c r="Y457"/>
    </row>
    <row r="458" spans="20:25">
      <c r="T458"/>
      <c r="U458"/>
      <c r="V458">
        <v>455</v>
      </c>
      <c r="W458">
        <f>((('Pump Design Summary'!$E$16-'Pump Design Summary'!$D$16)/1000)*V458)+'Pump Design Summary'!$D$16</f>
        <v>0</v>
      </c>
      <c r="X458">
        <f>IF(ISEVEN(V458),MAX('Pump Design Summary'!$D$29:$H$29)+50,0)</f>
        <v>0</v>
      </c>
      <c r="Y458"/>
    </row>
    <row r="459" spans="20:25">
      <c r="T459"/>
      <c r="U459"/>
      <c r="V459">
        <v>456</v>
      </c>
      <c r="W459">
        <f>((('Pump Design Summary'!$E$16-'Pump Design Summary'!$D$16)/1000)*V459)+'Pump Design Summary'!$D$16</f>
        <v>0</v>
      </c>
      <c r="X459">
        <f>IF(ISEVEN(V459),MAX('Pump Design Summary'!$D$29:$H$29)+50,0)</f>
        <v>50</v>
      </c>
      <c r="Y459"/>
    </row>
    <row r="460" spans="20:25">
      <c r="T460"/>
      <c r="U460"/>
      <c r="V460">
        <v>457</v>
      </c>
      <c r="W460">
        <f>((('Pump Design Summary'!$E$16-'Pump Design Summary'!$D$16)/1000)*V460)+'Pump Design Summary'!$D$16</f>
        <v>0</v>
      </c>
      <c r="X460">
        <f>IF(ISEVEN(V460),MAX('Pump Design Summary'!$D$29:$H$29)+50,0)</f>
        <v>0</v>
      </c>
      <c r="Y460"/>
    </row>
    <row r="461" spans="20:25">
      <c r="T461"/>
      <c r="U461"/>
      <c r="V461">
        <v>458</v>
      </c>
      <c r="W461">
        <f>((('Pump Design Summary'!$E$16-'Pump Design Summary'!$D$16)/1000)*V461)+'Pump Design Summary'!$D$16</f>
        <v>0</v>
      </c>
      <c r="X461">
        <f>IF(ISEVEN(V461),MAX('Pump Design Summary'!$D$29:$H$29)+50,0)</f>
        <v>50</v>
      </c>
      <c r="Y461"/>
    </row>
    <row r="462" spans="20:25">
      <c r="T462"/>
      <c r="U462"/>
      <c r="V462">
        <v>459</v>
      </c>
      <c r="W462">
        <f>((('Pump Design Summary'!$E$16-'Pump Design Summary'!$D$16)/1000)*V462)+'Pump Design Summary'!$D$16</f>
        <v>0</v>
      </c>
      <c r="X462">
        <f>IF(ISEVEN(V462),MAX('Pump Design Summary'!$D$29:$H$29)+50,0)</f>
        <v>0</v>
      </c>
      <c r="Y462"/>
    </row>
    <row r="463" spans="20:25">
      <c r="T463"/>
      <c r="U463"/>
      <c r="V463">
        <v>460</v>
      </c>
      <c r="W463">
        <f>((('Pump Design Summary'!$E$16-'Pump Design Summary'!$D$16)/1000)*V463)+'Pump Design Summary'!$D$16</f>
        <v>0</v>
      </c>
      <c r="X463">
        <f>IF(ISEVEN(V463),MAX('Pump Design Summary'!$D$29:$H$29)+50,0)</f>
        <v>50</v>
      </c>
      <c r="Y463"/>
    </row>
    <row r="464" spans="20:25">
      <c r="T464"/>
      <c r="U464"/>
      <c r="V464">
        <v>461</v>
      </c>
      <c r="W464">
        <f>((('Pump Design Summary'!$E$16-'Pump Design Summary'!$D$16)/1000)*V464)+'Pump Design Summary'!$D$16</f>
        <v>0</v>
      </c>
      <c r="X464">
        <f>IF(ISEVEN(V464),MAX('Pump Design Summary'!$D$29:$H$29)+50,0)</f>
        <v>0</v>
      </c>
      <c r="Y464"/>
    </row>
    <row r="465" spans="20:25">
      <c r="T465"/>
      <c r="U465"/>
      <c r="V465">
        <v>462</v>
      </c>
      <c r="W465">
        <f>((('Pump Design Summary'!$E$16-'Pump Design Summary'!$D$16)/1000)*V465)+'Pump Design Summary'!$D$16</f>
        <v>0</v>
      </c>
      <c r="X465">
        <f>IF(ISEVEN(V465),MAX('Pump Design Summary'!$D$29:$H$29)+50,0)</f>
        <v>50</v>
      </c>
      <c r="Y465"/>
    </row>
    <row r="466" spans="20:25">
      <c r="T466"/>
      <c r="U466"/>
      <c r="V466">
        <v>463</v>
      </c>
      <c r="W466">
        <f>((('Pump Design Summary'!$E$16-'Pump Design Summary'!$D$16)/1000)*V466)+'Pump Design Summary'!$D$16</f>
        <v>0</v>
      </c>
      <c r="X466">
        <f>IF(ISEVEN(V466),MAX('Pump Design Summary'!$D$29:$H$29)+50,0)</f>
        <v>0</v>
      </c>
      <c r="Y466"/>
    </row>
    <row r="467" spans="20:25">
      <c r="T467"/>
      <c r="U467"/>
      <c r="V467">
        <v>464</v>
      </c>
      <c r="W467">
        <f>((('Pump Design Summary'!$E$16-'Pump Design Summary'!$D$16)/1000)*V467)+'Pump Design Summary'!$D$16</f>
        <v>0</v>
      </c>
      <c r="X467">
        <f>IF(ISEVEN(V467),MAX('Pump Design Summary'!$D$29:$H$29)+50,0)</f>
        <v>50</v>
      </c>
      <c r="Y467"/>
    </row>
    <row r="468" spans="20:25">
      <c r="T468"/>
      <c r="U468"/>
      <c r="V468">
        <v>465</v>
      </c>
      <c r="W468">
        <f>((('Pump Design Summary'!$E$16-'Pump Design Summary'!$D$16)/1000)*V468)+'Pump Design Summary'!$D$16</f>
        <v>0</v>
      </c>
      <c r="X468">
        <f>IF(ISEVEN(V468),MAX('Pump Design Summary'!$D$29:$H$29)+50,0)</f>
        <v>0</v>
      </c>
      <c r="Y468"/>
    </row>
    <row r="469" spans="20:25">
      <c r="T469"/>
      <c r="U469"/>
      <c r="V469">
        <v>466</v>
      </c>
      <c r="W469">
        <f>((('Pump Design Summary'!$E$16-'Pump Design Summary'!$D$16)/1000)*V469)+'Pump Design Summary'!$D$16</f>
        <v>0</v>
      </c>
      <c r="X469">
        <f>IF(ISEVEN(V469),MAX('Pump Design Summary'!$D$29:$H$29)+50,0)</f>
        <v>50</v>
      </c>
      <c r="Y469"/>
    </row>
    <row r="470" spans="20:25">
      <c r="T470"/>
      <c r="U470"/>
      <c r="V470">
        <v>467</v>
      </c>
      <c r="W470">
        <f>((('Pump Design Summary'!$E$16-'Pump Design Summary'!$D$16)/1000)*V470)+'Pump Design Summary'!$D$16</f>
        <v>0</v>
      </c>
      <c r="X470">
        <f>IF(ISEVEN(V470),MAX('Pump Design Summary'!$D$29:$H$29)+50,0)</f>
        <v>0</v>
      </c>
      <c r="Y470"/>
    </row>
    <row r="471" spans="20:25">
      <c r="T471"/>
      <c r="U471"/>
      <c r="V471">
        <v>468</v>
      </c>
      <c r="W471">
        <f>((('Pump Design Summary'!$E$16-'Pump Design Summary'!$D$16)/1000)*V471)+'Pump Design Summary'!$D$16</f>
        <v>0</v>
      </c>
      <c r="X471">
        <f>IF(ISEVEN(V471),MAX('Pump Design Summary'!$D$29:$H$29)+50,0)</f>
        <v>50</v>
      </c>
      <c r="Y471"/>
    </row>
    <row r="472" spans="20:25">
      <c r="T472"/>
      <c r="U472"/>
      <c r="V472">
        <v>469</v>
      </c>
      <c r="W472">
        <f>((('Pump Design Summary'!$E$16-'Pump Design Summary'!$D$16)/1000)*V472)+'Pump Design Summary'!$D$16</f>
        <v>0</v>
      </c>
      <c r="X472">
        <f>IF(ISEVEN(V472),MAX('Pump Design Summary'!$D$29:$H$29)+50,0)</f>
        <v>0</v>
      </c>
      <c r="Y472"/>
    </row>
    <row r="473" spans="20:25">
      <c r="T473"/>
      <c r="U473"/>
      <c r="V473">
        <v>470</v>
      </c>
      <c r="W473">
        <f>((('Pump Design Summary'!$E$16-'Pump Design Summary'!$D$16)/1000)*V473)+'Pump Design Summary'!$D$16</f>
        <v>0</v>
      </c>
      <c r="X473">
        <f>IF(ISEVEN(V473),MAX('Pump Design Summary'!$D$29:$H$29)+50,0)</f>
        <v>50</v>
      </c>
      <c r="Y473"/>
    </row>
    <row r="474" spans="20:25">
      <c r="T474"/>
      <c r="U474"/>
      <c r="V474">
        <v>471</v>
      </c>
      <c r="W474">
        <f>((('Pump Design Summary'!$E$16-'Pump Design Summary'!$D$16)/1000)*V474)+'Pump Design Summary'!$D$16</f>
        <v>0</v>
      </c>
      <c r="X474">
        <f>IF(ISEVEN(V474),MAX('Pump Design Summary'!$D$29:$H$29)+50,0)</f>
        <v>0</v>
      </c>
      <c r="Y474"/>
    </row>
    <row r="475" spans="20:25">
      <c r="T475"/>
      <c r="U475"/>
      <c r="V475">
        <v>472</v>
      </c>
      <c r="W475">
        <f>((('Pump Design Summary'!$E$16-'Pump Design Summary'!$D$16)/1000)*V475)+'Pump Design Summary'!$D$16</f>
        <v>0</v>
      </c>
      <c r="X475">
        <f>IF(ISEVEN(V475),MAX('Pump Design Summary'!$D$29:$H$29)+50,0)</f>
        <v>50</v>
      </c>
      <c r="Y475"/>
    </row>
    <row r="476" spans="20:25">
      <c r="T476"/>
      <c r="U476"/>
      <c r="V476">
        <v>473</v>
      </c>
      <c r="W476">
        <f>((('Pump Design Summary'!$E$16-'Pump Design Summary'!$D$16)/1000)*V476)+'Pump Design Summary'!$D$16</f>
        <v>0</v>
      </c>
      <c r="X476">
        <f>IF(ISEVEN(V476),MAX('Pump Design Summary'!$D$29:$H$29)+50,0)</f>
        <v>0</v>
      </c>
      <c r="Y476"/>
    </row>
    <row r="477" spans="20:25">
      <c r="T477"/>
      <c r="U477"/>
      <c r="V477">
        <v>474</v>
      </c>
      <c r="W477">
        <f>((('Pump Design Summary'!$E$16-'Pump Design Summary'!$D$16)/1000)*V477)+'Pump Design Summary'!$D$16</f>
        <v>0</v>
      </c>
      <c r="X477">
        <f>IF(ISEVEN(V477),MAX('Pump Design Summary'!$D$29:$H$29)+50,0)</f>
        <v>50</v>
      </c>
      <c r="Y477"/>
    </row>
    <row r="478" spans="20:25">
      <c r="T478"/>
      <c r="U478"/>
      <c r="V478">
        <v>475</v>
      </c>
      <c r="W478">
        <f>((('Pump Design Summary'!$E$16-'Pump Design Summary'!$D$16)/1000)*V478)+'Pump Design Summary'!$D$16</f>
        <v>0</v>
      </c>
      <c r="X478">
        <f>IF(ISEVEN(V478),MAX('Pump Design Summary'!$D$29:$H$29)+50,0)</f>
        <v>0</v>
      </c>
      <c r="Y478"/>
    </row>
    <row r="479" spans="20:25">
      <c r="T479"/>
      <c r="U479"/>
      <c r="V479">
        <v>476</v>
      </c>
      <c r="W479">
        <f>((('Pump Design Summary'!$E$16-'Pump Design Summary'!$D$16)/1000)*V479)+'Pump Design Summary'!$D$16</f>
        <v>0</v>
      </c>
      <c r="X479">
        <f>IF(ISEVEN(V479),MAX('Pump Design Summary'!$D$29:$H$29)+50,0)</f>
        <v>50</v>
      </c>
      <c r="Y479"/>
    </row>
    <row r="480" spans="20:25">
      <c r="T480"/>
      <c r="U480"/>
      <c r="V480">
        <v>477</v>
      </c>
      <c r="W480">
        <f>((('Pump Design Summary'!$E$16-'Pump Design Summary'!$D$16)/1000)*V480)+'Pump Design Summary'!$D$16</f>
        <v>0</v>
      </c>
      <c r="X480">
        <f>IF(ISEVEN(V480),MAX('Pump Design Summary'!$D$29:$H$29)+50,0)</f>
        <v>0</v>
      </c>
      <c r="Y480"/>
    </row>
    <row r="481" spans="20:25">
      <c r="T481"/>
      <c r="U481"/>
      <c r="V481">
        <v>478</v>
      </c>
      <c r="W481">
        <f>((('Pump Design Summary'!$E$16-'Pump Design Summary'!$D$16)/1000)*V481)+'Pump Design Summary'!$D$16</f>
        <v>0</v>
      </c>
      <c r="X481">
        <f>IF(ISEVEN(V481),MAX('Pump Design Summary'!$D$29:$H$29)+50,0)</f>
        <v>50</v>
      </c>
      <c r="Y481"/>
    </row>
    <row r="482" spans="20:25">
      <c r="T482"/>
      <c r="U482"/>
      <c r="V482">
        <v>479</v>
      </c>
      <c r="W482">
        <f>((('Pump Design Summary'!$E$16-'Pump Design Summary'!$D$16)/1000)*V482)+'Pump Design Summary'!$D$16</f>
        <v>0</v>
      </c>
      <c r="X482">
        <f>IF(ISEVEN(V482),MAX('Pump Design Summary'!$D$29:$H$29)+50,0)</f>
        <v>0</v>
      </c>
      <c r="Y482"/>
    </row>
    <row r="483" spans="20:25">
      <c r="T483"/>
      <c r="U483"/>
      <c r="V483">
        <v>480</v>
      </c>
      <c r="W483">
        <f>((('Pump Design Summary'!$E$16-'Pump Design Summary'!$D$16)/1000)*V483)+'Pump Design Summary'!$D$16</f>
        <v>0</v>
      </c>
      <c r="X483">
        <f>IF(ISEVEN(V483),MAX('Pump Design Summary'!$D$29:$H$29)+50,0)</f>
        <v>50</v>
      </c>
      <c r="Y483"/>
    </row>
    <row r="484" spans="20:25">
      <c r="T484"/>
      <c r="U484"/>
      <c r="V484">
        <v>481</v>
      </c>
      <c r="W484">
        <f>((('Pump Design Summary'!$E$16-'Pump Design Summary'!$D$16)/1000)*V484)+'Pump Design Summary'!$D$16</f>
        <v>0</v>
      </c>
      <c r="X484">
        <f>IF(ISEVEN(V484),MAX('Pump Design Summary'!$D$29:$H$29)+50,0)</f>
        <v>0</v>
      </c>
      <c r="Y484"/>
    </row>
    <row r="485" spans="20:25">
      <c r="T485"/>
      <c r="U485"/>
      <c r="V485">
        <v>482</v>
      </c>
      <c r="W485">
        <f>((('Pump Design Summary'!$E$16-'Pump Design Summary'!$D$16)/1000)*V485)+'Pump Design Summary'!$D$16</f>
        <v>0</v>
      </c>
      <c r="X485">
        <f>IF(ISEVEN(V485),MAX('Pump Design Summary'!$D$29:$H$29)+50,0)</f>
        <v>50</v>
      </c>
      <c r="Y485"/>
    </row>
    <row r="486" spans="20:25">
      <c r="T486"/>
      <c r="U486"/>
      <c r="V486">
        <v>483</v>
      </c>
      <c r="W486">
        <f>((('Pump Design Summary'!$E$16-'Pump Design Summary'!$D$16)/1000)*V486)+'Pump Design Summary'!$D$16</f>
        <v>0</v>
      </c>
      <c r="X486">
        <f>IF(ISEVEN(V486),MAX('Pump Design Summary'!$D$29:$H$29)+50,0)</f>
        <v>0</v>
      </c>
      <c r="Y486"/>
    </row>
    <row r="487" spans="20:25">
      <c r="T487"/>
      <c r="U487"/>
      <c r="V487">
        <v>484</v>
      </c>
      <c r="W487">
        <f>((('Pump Design Summary'!$E$16-'Pump Design Summary'!$D$16)/1000)*V487)+'Pump Design Summary'!$D$16</f>
        <v>0</v>
      </c>
      <c r="X487">
        <f>IF(ISEVEN(V487),MAX('Pump Design Summary'!$D$29:$H$29)+50,0)</f>
        <v>50</v>
      </c>
      <c r="Y487"/>
    </row>
    <row r="488" spans="20:25">
      <c r="T488"/>
      <c r="U488"/>
      <c r="V488">
        <v>485</v>
      </c>
      <c r="W488">
        <f>((('Pump Design Summary'!$E$16-'Pump Design Summary'!$D$16)/1000)*V488)+'Pump Design Summary'!$D$16</f>
        <v>0</v>
      </c>
      <c r="X488">
        <f>IF(ISEVEN(V488),MAX('Pump Design Summary'!$D$29:$H$29)+50,0)</f>
        <v>0</v>
      </c>
      <c r="Y488"/>
    </row>
    <row r="489" spans="20:25">
      <c r="T489"/>
      <c r="U489"/>
      <c r="V489">
        <v>486</v>
      </c>
      <c r="W489">
        <f>((('Pump Design Summary'!$E$16-'Pump Design Summary'!$D$16)/1000)*V489)+'Pump Design Summary'!$D$16</f>
        <v>0</v>
      </c>
      <c r="X489">
        <f>IF(ISEVEN(V489),MAX('Pump Design Summary'!$D$29:$H$29)+50,0)</f>
        <v>50</v>
      </c>
      <c r="Y489"/>
    </row>
    <row r="490" spans="20:25">
      <c r="T490"/>
      <c r="U490"/>
      <c r="V490">
        <v>487</v>
      </c>
      <c r="W490">
        <f>((('Pump Design Summary'!$E$16-'Pump Design Summary'!$D$16)/1000)*V490)+'Pump Design Summary'!$D$16</f>
        <v>0</v>
      </c>
      <c r="X490">
        <f>IF(ISEVEN(V490),MAX('Pump Design Summary'!$D$29:$H$29)+50,0)</f>
        <v>0</v>
      </c>
      <c r="Y490"/>
    </row>
    <row r="491" spans="20:25">
      <c r="T491"/>
      <c r="U491"/>
      <c r="V491">
        <v>488</v>
      </c>
      <c r="W491">
        <f>((('Pump Design Summary'!$E$16-'Pump Design Summary'!$D$16)/1000)*V491)+'Pump Design Summary'!$D$16</f>
        <v>0</v>
      </c>
      <c r="X491">
        <f>IF(ISEVEN(V491),MAX('Pump Design Summary'!$D$29:$H$29)+50,0)</f>
        <v>50</v>
      </c>
      <c r="Y491"/>
    </row>
    <row r="492" spans="20:25">
      <c r="T492"/>
      <c r="U492"/>
      <c r="V492">
        <v>489</v>
      </c>
      <c r="W492">
        <f>((('Pump Design Summary'!$E$16-'Pump Design Summary'!$D$16)/1000)*V492)+'Pump Design Summary'!$D$16</f>
        <v>0</v>
      </c>
      <c r="X492">
        <f>IF(ISEVEN(V492),MAX('Pump Design Summary'!$D$29:$H$29)+50,0)</f>
        <v>0</v>
      </c>
      <c r="Y492"/>
    </row>
    <row r="493" spans="20:25">
      <c r="T493"/>
      <c r="U493"/>
      <c r="V493">
        <v>490</v>
      </c>
      <c r="W493">
        <f>((('Pump Design Summary'!$E$16-'Pump Design Summary'!$D$16)/1000)*V493)+'Pump Design Summary'!$D$16</f>
        <v>0</v>
      </c>
      <c r="X493">
        <f>IF(ISEVEN(V493),MAX('Pump Design Summary'!$D$29:$H$29)+50,0)</f>
        <v>50</v>
      </c>
      <c r="Y493"/>
    </row>
    <row r="494" spans="20:25">
      <c r="T494"/>
      <c r="U494"/>
      <c r="V494">
        <v>491</v>
      </c>
      <c r="W494">
        <f>((('Pump Design Summary'!$E$16-'Pump Design Summary'!$D$16)/1000)*V494)+'Pump Design Summary'!$D$16</f>
        <v>0</v>
      </c>
      <c r="X494">
        <f>IF(ISEVEN(V494),MAX('Pump Design Summary'!$D$29:$H$29)+50,0)</f>
        <v>0</v>
      </c>
      <c r="Y494"/>
    </row>
    <row r="495" spans="20:25">
      <c r="T495"/>
      <c r="U495"/>
      <c r="V495">
        <v>492</v>
      </c>
      <c r="W495">
        <f>((('Pump Design Summary'!$E$16-'Pump Design Summary'!$D$16)/1000)*V495)+'Pump Design Summary'!$D$16</f>
        <v>0</v>
      </c>
      <c r="X495">
        <f>IF(ISEVEN(V495),MAX('Pump Design Summary'!$D$29:$H$29)+50,0)</f>
        <v>50</v>
      </c>
      <c r="Y495"/>
    </row>
    <row r="496" spans="20:25">
      <c r="T496"/>
      <c r="U496"/>
      <c r="V496">
        <v>493</v>
      </c>
      <c r="W496">
        <f>((('Pump Design Summary'!$E$16-'Pump Design Summary'!$D$16)/1000)*V496)+'Pump Design Summary'!$D$16</f>
        <v>0</v>
      </c>
      <c r="X496">
        <f>IF(ISEVEN(V496),MAX('Pump Design Summary'!$D$29:$H$29)+50,0)</f>
        <v>0</v>
      </c>
      <c r="Y496"/>
    </row>
    <row r="497" spans="20:25">
      <c r="T497"/>
      <c r="U497"/>
      <c r="V497">
        <v>494</v>
      </c>
      <c r="W497">
        <f>((('Pump Design Summary'!$E$16-'Pump Design Summary'!$D$16)/1000)*V497)+'Pump Design Summary'!$D$16</f>
        <v>0</v>
      </c>
      <c r="X497">
        <f>IF(ISEVEN(V497),MAX('Pump Design Summary'!$D$29:$H$29)+50,0)</f>
        <v>50</v>
      </c>
      <c r="Y497"/>
    </row>
    <row r="498" spans="20:25">
      <c r="T498"/>
      <c r="U498"/>
      <c r="V498">
        <v>495</v>
      </c>
      <c r="W498">
        <f>((('Pump Design Summary'!$E$16-'Pump Design Summary'!$D$16)/1000)*V498)+'Pump Design Summary'!$D$16</f>
        <v>0</v>
      </c>
      <c r="X498">
        <f>IF(ISEVEN(V498),MAX('Pump Design Summary'!$D$29:$H$29)+50,0)</f>
        <v>0</v>
      </c>
      <c r="Y498"/>
    </row>
    <row r="499" spans="20:25">
      <c r="T499"/>
      <c r="U499"/>
      <c r="V499">
        <v>496</v>
      </c>
      <c r="W499">
        <f>((('Pump Design Summary'!$E$16-'Pump Design Summary'!$D$16)/1000)*V499)+'Pump Design Summary'!$D$16</f>
        <v>0</v>
      </c>
      <c r="X499">
        <f>IF(ISEVEN(V499),MAX('Pump Design Summary'!$D$29:$H$29)+50,0)</f>
        <v>50</v>
      </c>
      <c r="Y499"/>
    </row>
    <row r="500" spans="20:25">
      <c r="T500"/>
      <c r="U500"/>
      <c r="V500">
        <v>497</v>
      </c>
      <c r="W500">
        <f>((('Pump Design Summary'!$E$16-'Pump Design Summary'!$D$16)/1000)*V500)+'Pump Design Summary'!$D$16</f>
        <v>0</v>
      </c>
      <c r="X500">
        <f>IF(ISEVEN(V500),MAX('Pump Design Summary'!$D$29:$H$29)+50,0)</f>
        <v>0</v>
      </c>
      <c r="Y500"/>
    </row>
    <row r="501" spans="20:25">
      <c r="T501"/>
      <c r="U501"/>
      <c r="V501">
        <v>498</v>
      </c>
      <c r="W501">
        <f>((('Pump Design Summary'!$E$16-'Pump Design Summary'!$D$16)/1000)*V501)+'Pump Design Summary'!$D$16</f>
        <v>0</v>
      </c>
      <c r="X501">
        <f>IF(ISEVEN(V501),MAX('Pump Design Summary'!$D$29:$H$29)+50,0)</f>
        <v>50</v>
      </c>
      <c r="Y501"/>
    </row>
    <row r="502" spans="20:25">
      <c r="T502"/>
      <c r="U502"/>
      <c r="V502">
        <v>499</v>
      </c>
      <c r="W502">
        <f>((('Pump Design Summary'!$E$16-'Pump Design Summary'!$D$16)/1000)*V502)+'Pump Design Summary'!$D$16</f>
        <v>0</v>
      </c>
      <c r="X502">
        <f>IF(ISEVEN(V502),MAX('Pump Design Summary'!$D$29:$H$29)+50,0)</f>
        <v>0</v>
      </c>
      <c r="Y502"/>
    </row>
    <row r="503" spans="20:25">
      <c r="T503"/>
      <c r="U503"/>
      <c r="V503">
        <v>500</v>
      </c>
      <c r="W503">
        <f>((('Pump Design Summary'!$E$16-'Pump Design Summary'!$D$16)/1000)*V503)+'Pump Design Summary'!$D$16</f>
        <v>0</v>
      </c>
      <c r="X503">
        <f>IF(ISEVEN(V503),MAX('Pump Design Summary'!$D$29:$H$29)+50,0)</f>
        <v>50</v>
      </c>
      <c r="Y503"/>
    </row>
    <row r="504" spans="20:25">
      <c r="T504"/>
      <c r="U504"/>
      <c r="V504">
        <v>501</v>
      </c>
      <c r="W504">
        <f>((('Pump Design Summary'!$E$16-'Pump Design Summary'!$D$16)/1000)*V504)+'Pump Design Summary'!$D$16</f>
        <v>0</v>
      </c>
      <c r="X504">
        <f>IF(ISEVEN(V504),MAX('Pump Design Summary'!$D$29:$H$29)+50,0)</f>
        <v>0</v>
      </c>
      <c r="Y504"/>
    </row>
    <row r="505" spans="20:25">
      <c r="T505"/>
      <c r="U505"/>
      <c r="V505">
        <v>502</v>
      </c>
      <c r="W505">
        <f>((('Pump Design Summary'!$E$16-'Pump Design Summary'!$D$16)/1000)*V505)+'Pump Design Summary'!$D$16</f>
        <v>0</v>
      </c>
      <c r="X505">
        <f>IF(ISEVEN(V505),MAX('Pump Design Summary'!$D$29:$H$29)+50,0)</f>
        <v>50</v>
      </c>
      <c r="Y505"/>
    </row>
    <row r="506" spans="20:25">
      <c r="T506"/>
      <c r="U506"/>
      <c r="V506">
        <v>503</v>
      </c>
      <c r="W506">
        <f>((('Pump Design Summary'!$E$16-'Pump Design Summary'!$D$16)/1000)*V506)+'Pump Design Summary'!$D$16</f>
        <v>0</v>
      </c>
      <c r="X506">
        <f>IF(ISEVEN(V506),MAX('Pump Design Summary'!$D$29:$H$29)+50,0)</f>
        <v>0</v>
      </c>
      <c r="Y506"/>
    </row>
    <row r="507" spans="20:25">
      <c r="T507"/>
      <c r="U507"/>
      <c r="V507">
        <v>504</v>
      </c>
      <c r="W507">
        <f>((('Pump Design Summary'!$E$16-'Pump Design Summary'!$D$16)/1000)*V507)+'Pump Design Summary'!$D$16</f>
        <v>0</v>
      </c>
      <c r="X507">
        <f>IF(ISEVEN(V507),MAX('Pump Design Summary'!$D$29:$H$29)+50,0)</f>
        <v>50</v>
      </c>
      <c r="Y507"/>
    </row>
    <row r="508" spans="20:25">
      <c r="T508"/>
      <c r="U508"/>
      <c r="V508">
        <v>505</v>
      </c>
      <c r="W508">
        <f>((('Pump Design Summary'!$E$16-'Pump Design Summary'!$D$16)/1000)*V508)+'Pump Design Summary'!$D$16</f>
        <v>0</v>
      </c>
      <c r="X508">
        <f>IF(ISEVEN(V508),MAX('Pump Design Summary'!$D$29:$H$29)+50,0)</f>
        <v>0</v>
      </c>
      <c r="Y508"/>
    </row>
    <row r="509" spans="20:25">
      <c r="T509"/>
      <c r="U509"/>
      <c r="V509">
        <v>506</v>
      </c>
      <c r="W509">
        <f>((('Pump Design Summary'!$E$16-'Pump Design Summary'!$D$16)/1000)*V509)+'Pump Design Summary'!$D$16</f>
        <v>0</v>
      </c>
      <c r="X509">
        <f>IF(ISEVEN(V509),MAX('Pump Design Summary'!$D$29:$H$29)+50,0)</f>
        <v>50</v>
      </c>
      <c r="Y509"/>
    </row>
    <row r="510" spans="20:25">
      <c r="T510"/>
      <c r="U510"/>
      <c r="V510">
        <v>507</v>
      </c>
      <c r="W510">
        <f>((('Pump Design Summary'!$E$16-'Pump Design Summary'!$D$16)/1000)*V510)+'Pump Design Summary'!$D$16</f>
        <v>0</v>
      </c>
      <c r="X510">
        <f>IF(ISEVEN(V510),MAX('Pump Design Summary'!$D$29:$H$29)+50,0)</f>
        <v>0</v>
      </c>
      <c r="Y510"/>
    </row>
    <row r="511" spans="20:25">
      <c r="T511"/>
      <c r="U511"/>
      <c r="V511">
        <v>508</v>
      </c>
      <c r="W511">
        <f>((('Pump Design Summary'!$E$16-'Pump Design Summary'!$D$16)/1000)*V511)+'Pump Design Summary'!$D$16</f>
        <v>0</v>
      </c>
      <c r="X511">
        <f>IF(ISEVEN(V511),MAX('Pump Design Summary'!$D$29:$H$29)+50,0)</f>
        <v>50</v>
      </c>
      <c r="Y511"/>
    </row>
    <row r="512" spans="20:25">
      <c r="T512"/>
      <c r="U512"/>
      <c r="V512">
        <v>509</v>
      </c>
      <c r="W512">
        <f>((('Pump Design Summary'!$E$16-'Pump Design Summary'!$D$16)/1000)*V512)+'Pump Design Summary'!$D$16</f>
        <v>0</v>
      </c>
      <c r="X512">
        <f>IF(ISEVEN(V512),MAX('Pump Design Summary'!$D$29:$H$29)+50,0)</f>
        <v>0</v>
      </c>
      <c r="Y512"/>
    </row>
    <row r="513" spans="20:25">
      <c r="T513"/>
      <c r="U513"/>
      <c r="V513">
        <v>510</v>
      </c>
      <c r="W513">
        <f>((('Pump Design Summary'!$E$16-'Pump Design Summary'!$D$16)/1000)*V513)+'Pump Design Summary'!$D$16</f>
        <v>0</v>
      </c>
      <c r="X513">
        <f>IF(ISEVEN(V513),MAX('Pump Design Summary'!$D$29:$H$29)+50,0)</f>
        <v>50</v>
      </c>
      <c r="Y513"/>
    </row>
    <row r="514" spans="20:25">
      <c r="T514"/>
      <c r="U514"/>
      <c r="V514">
        <v>511</v>
      </c>
      <c r="W514">
        <f>((('Pump Design Summary'!$E$16-'Pump Design Summary'!$D$16)/1000)*V514)+'Pump Design Summary'!$D$16</f>
        <v>0</v>
      </c>
      <c r="X514">
        <f>IF(ISEVEN(V514),MAX('Pump Design Summary'!$D$29:$H$29)+50,0)</f>
        <v>0</v>
      </c>
      <c r="Y514"/>
    </row>
    <row r="515" spans="20:25">
      <c r="T515"/>
      <c r="U515"/>
      <c r="V515">
        <v>512</v>
      </c>
      <c r="W515">
        <f>((('Pump Design Summary'!$E$16-'Pump Design Summary'!$D$16)/1000)*V515)+'Pump Design Summary'!$D$16</f>
        <v>0</v>
      </c>
      <c r="X515">
        <f>IF(ISEVEN(V515),MAX('Pump Design Summary'!$D$29:$H$29)+50,0)</f>
        <v>50</v>
      </c>
      <c r="Y515"/>
    </row>
    <row r="516" spans="20:25">
      <c r="T516"/>
      <c r="U516"/>
      <c r="V516">
        <v>513</v>
      </c>
      <c r="W516">
        <f>((('Pump Design Summary'!$E$16-'Pump Design Summary'!$D$16)/1000)*V516)+'Pump Design Summary'!$D$16</f>
        <v>0</v>
      </c>
      <c r="X516">
        <f>IF(ISEVEN(V516),MAX('Pump Design Summary'!$D$29:$H$29)+50,0)</f>
        <v>0</v>
      </c>
      <c r="Y516"/>
    </row>
    <row r="517" spans="20:25">
      <c r="T517"/>
      <c r="U517"/>
      <c r="V517">
        <v>514</v>
      </c>
      <c r="W517">
        <f>((('Pump Design Summary'!$E$16-'Pump Design Summary'!$D$16)/1000)*V517)+'Pump Design Summary'!$D$16</f>
        <v>0</v>
      </c>
      <c r="X517">
        <f>IF(ISEVEN(V517),MAX('Pump Design Summary'!$D$29:$H$29)+50,0)</f>
        <v>50</v>
      </c>
      <c r="Y517"/>
    </row>
    <row r="518" spans="20:25">
      <c r="T518"/>
      <c r="U518"/>
      <c r="V518">
        <v>515</v>
      </c>
      <c r="W518">
        <f>((('Pump Design Summary'!$E$16-'Pump Design Summary'!$D$16)/1000)*V518)+'Pump Design Summary'!$D$16</f>
        <v>0</v>
      </c>
      <c r="X518">
        <f>IF(ISEVEN(V518),MAX('Pump Design Summary'!$D$29:$H$29)+50,0)</f>
        <v>0</v>
      </c>
      <c r="Y518"/>
    </row>
    <row r="519" spans="20:25">
      <c r="T519"/>
      <c r="U519"/>
      <c r="V519">
        <v>516</v>
      </c>
      <c r="W519">
        <f>((('Pump Design Summary'!$E$16-'Pump Design Summary'!$D$16)/1000)*V519)+'Pump Design Summary'!$D$16</f>
        <v>0</v>
      </c>
      <c r="X519">
        <f>IF(ISEVEN(V519),MAX('Pump Design Summary'!$D$29:$H$29)+50,0)</f>
        <v>50</v>
      </c>
      <c r="Y519"/>
    </row>
    <row r="520" spans="20:25">
      <c r="T520"/>
      <c r="U520"/>
      <c r="V520">
        <v>517</v>
      </c>
      <c r="W520">
        <f>((('Pump Design Summary'!$E$16-'Pump Design Summary'!$D$16)/1000)*V520)+'Pump Design Summary'!$D$16</f>
        <v>0</v>
      </c>
      <c r="X520">
        <f>IF(ISEVEN(V520),MAX('Pump Design Summary'!$D$29:$H$29)+50,0)</f>
        <v>0</v>
      </c>
      <c r="Y520"/>
    </row>
    <row r="521" spans="20:25">
      <c r="T521"/>
      <c r="U521"/>
      <c r="V521">
        <v>518</v>
      </c>
      <c r="W521">
        <f>((('Pump Design Summary'!$E$16-'Pump Design Summary'!$D$16)/1000)*V521)+'Pump Design Summary'!$D$16</f>
        <v>0</v>
      </c>
      <c r="X521">
        <f>IF(ISEVEN(V521),MAX('Pump Design Summary'!$D$29:$H$29)+50,0)</f>
        <v>50</v>
      </c>
      <c r="Y521"/>
    </row>
    <row r="522" spans="20:25">
      <c r="T522"/>
      <c r="U522"/>
      <c r="V522">
        <v>519</v>
      </c>
      <c r="W522">
        <f>((('Pump Design Summary'!$E$16-'Pump Design Summary'!$D$16)/1000)*V522)+'Pump Design Summary'!$D$16</f>
        <v>0</v>
      </c>
      <c r="X522">
        <f>IF(ISEVEN(V522),MAX('Pump Design Summary'!$D$29:$H$29)+50,0)</f>
        <v>0</v>
      </c>
      <c r="Y522"/>
    </row>
    <row r="523" spans="20:25">
      <c r="T523"/>
      <c r="U523"/>
      <c r="V523">
        <v>520</v>
      </c>
      <c r="W523">
        <f>((('Pump Design Summary'!$E$16-'Pump Design Summary'!$D$16)/1000)*V523)+'Pump Design Summary'!$D$16</f>
        <v>0</v>
      </c>
      <c r="X523">
        <f>IF(ISEVEN(V523),MAX('Pump Design Summary'!$D$29:$H$29)+50,0)</f>
        <v>50</v>
      </c>
      <c r="Y523"/>
    </row>
    <row r="524" spans="20:25">
      <c r="T524"/>
      <c r="U524"/>
      <c r="V524">
        <v>521</v>
      </c>
      <c r="W524">
        <f>((('Pump Design Summary'!$E$16-'Pump Design Summary'!$D$16)/1000)*V524)+'Pump Design Summary'!$D$16</f>
        <v>0</v>
      </c>
      <c r="X524">
        <f>IF(ISEVEN(V524),MAX('Pump Design Summary'!$D$29:$H$29)+50,0)</f>
        <v>0</v>
      </c>
      <c r="Y524"/>
    </row>
    <row r="525" spans="20:25">
      <c r="T525"/>
      <c r="U525"/>
      <c r="V525">
        <v>522</v>
      </c>
      <c r="W525">
        <f>((('Pump Design Summary'!$E$16-'Pump Design Summary'!$D$16)/1000)*V525)+'Pump Design Summary'!$D$16</f>
        <v>0</v>
      </c>
      <c r="X525">
        <f>IF(ISEVEN(V525),MAX('Pump Design Summary'!$D$29:$H$29)+50,0)</f>
        <v>50</v>
      </c>
      <c r="Y525"/>
    </row>
    <row r="526" spans="20:25">
      <c r="T526"/>
      <c r="U526"/>
      <c r="V526">
        <v>523</v>
      </c>
      <c r="W526">
        <f>((('Pump Design Summary'!$E$16-'Pump Design Summary'!$D$16)/1000)*V526)+'Pump Design Summary'!$D$16</f>
        <v>0</v>
      </c>
      <c r="X526">
        <f>IF(ISEVEN(V526),MAX('Pump Design Summary'!$D$29:$H$29)+50,0)</f>
        <v>0</v>
      </c>
      <c r="Y526"/>
    </row>
    <row r="527" spans="20:25">
      <c r="T527"/>
      <c r="U527"/>
      <c r="V527">
        <v>524</v>
      </c>
      <c r="W527">
        <f>((('Pump Design Summary'!$E$16-'Pump Design Summary'!$D$16)/1000)*V527)+'Pump Design Summary'!$D$16</f>
        <v>0</v>
      </c>
      <c r="X527">
        <f>IF(ISEVEN(V527),MAX('Pump Design Summary'!$D$29:$H$29)+50,0)</f>
        <v>50</v>
      </c>
      <c r="Y527"/>
    </row>
    <row r="528" spans="20:25">
      <c r="T528"/>
      <c r="U528"/>
      <c r="V528">
        <v>525</v>
      </c>
      <c r="W528">
        <f>((('Pump Design Summary'!$E$16-'Pump Design Summary'!$D$16)/1000)*V528)+'Pump Design Summary'!$D$16</f>
        <v>0</v>
      </c>
      <c r="X528">
        <f>IF(ISEVEN(V528),MAX('Pump Design Summary'!$D$29:$H$29)+50,0)</f>
        <v>0</v>
      </c>
      <c r="Y528"/>
    </row>
    <row r="529" spans="20:25">
      <c r="T529"/>
      <c r="U529"/>
      <c r="V529">
        <v>526</v>
      </c>
      <c r="W529">
        <f>((('Pump Design Summary'!$E$16-'Pump Design Summary'!$D$16)/1000)*V529)+'Pump Design Summary'!$D$16</f>
        <v>0</v>
      </c>
      <c r="X529">
        <f>IF(ISEVEN(V529),MAX('Pump Design Summary'!$D$29:$H$29)+50,0)</f>
        <v>50</v>
      </c>
      <c r="Y529"/>
    </row>
    <row r="530" spans="20:25">
      <c r="T530"/>
      <c r="U530"/>
      <c r="V530">
        <v>527</v>
      </c>
      <c r="W530">
        <f>((('Pump Design Summary'!$E$16-'Pump Design Summary'!$D$16)/1000)*V530)+'Pump Design Summary'!$D$16</f>
        <v>0</v>
      </c>
      <c r="X530">
        <f>IF(ISEVEN(V530),MAX('Pump Design Summary'!$D$29:$H$29)+50,0)</f>
        <v>0</v>
      </c>
      <c r="Y530"/>
    </row>
    <row r="531" spans="20:25">
      <c r="T531"/>
      <c r="U531"/>
      <c r="V531">
        <v>528</v>
      </c>
      <c r="W531">
        <f>((('Pump Design Summary'!$E$16-'Pump Design Summary'!$D$16)/1000)*V531)+'Pump Design Summary'!$D$16</f>
        <v>0</v>
      </c>
      <c r="X531">
        <f>IF(ISEVEN(V531),MAX('Pump Design Summary'!$D$29:$H$29)+50,0)</f>
        <v>50</v>
      </c>
      <c r="Y531"/>
    </row>
    <row r="532" spans="20:25">
      <c r="T532"/>
      <c r="U532"/>
      <c r="V532">
        <v>529</v>
      </c>
      <c r="W532">
        <f>((('Pump Design Summary'!$E$16-'Pump Design Summary'!$D$16)/1000)*V532)+'Pump Design Summary'!$D$16</f>
        <v>0</v>
      </c>
      <c r="X532">
        <f>IF(ISEVEN(V532),MAX('Pump Design Summary'!$D$29:$H$29)+50,0)</f>
        <v>0</v>
      </c>
      <c r="Y532"/>
    </row>
    <row r="533" spans="20:25">
      <c r="T533"/>
      <c r="U533"/>
      <c r="V533">
        <v>530</v>
      </c>
      <c r="W533">
        <f>((('Pump Design Summary'!$E$16-'Pump Design Summary'!$D$16)/1000)*V533)+'Pump Design Summary'!$D$16</f>
        <v>0</v>
      </c>
      <c r="X533">
        <f>IF(ISEVEN(V533),MAX('Pump Design Summary'!$D$29:$H$29)+50,0)</f>
        <v>50</v>
      </c>
      <c r="Y533"/>
    </row>
    <row r="534" spans="20:25">
      <c r="T534"/>
      <c r="U534"/>
      <c r="V534">
        <v>531</v>
      </c>
      <c r="W534">
        <f>((('Pump Design Summary'!$E$16-'Pump Design Summary'!$D$16)/1000)*V534)+'Pump Design Summary'!$D$16</f>
        <v>0</v>
      </c>
      <c r="X534">
        <f>IF(ISEVEN(V534),MAX('Pump Design Summary'!$D$29:$H$29)+50,0)</f>
        <v>0</v>
      </c>
      <c r="Y534"/>
    </row>
    <row r="535" spans="20:25">
      <c r="T535"/>
      <c r="U535"/>
      <c r="V535">
        <v>532</v>
      </c>
      <c r="W535">
        <f>((('Pump Design Summary'!$E$16-'Pump Design Summary'!$D$16)/1000)*V535)+'Pump Design Summary'!$D$16</f>
        <v>0</v>
      </c>
      <c r="X535">
        <f>IF(ISEVEN(V535),MAX('Pump Design Summary'!$D$29:$H$29)+50,0)</f>
        <v>50</v>
      </c>
      <c r="Y535"/>
    </row>
    <row r="536" spans="20:25">
      <c r="T536"/>
      <c r="U536"/>
      <c r="V536">
        <v>533</v>
      </c>
      <c r="W536">
        <f>((('Pump Design Summary'!$E$16-'Pump Design Summary'!$D$16)/1000)*V536)+'Pump Design Summary'!$D$16</f>
        <v>0</v>
      </c>
      <c r="X536">
        <f>IF(ISEVEN(V536),MAX('Pump Design Summary'!$D$29:$H$29)+50,0)</f>
        <v>0</v>
      </c>
      <c r="Y536"/>
    </row>
    <row r="537" spans="20:25">
      <c r="T537"/>
      <c r="U537"/>
      <c r="V537">
        <v>534</v>
      </c>
      <c r="W537">
        <f>((('Pump Design Summary'!$E$16-'Pump Design Summary'!$D$16)/1000)*V537)+'Pump Design Summary'!$D$16</f>
        <v>0</v>
      </c>
      <c r="X537">
        <f>IF(ISEVEN(V537),MAX('Pump Design Summary'!$D$29:$H$29)+50,0)</f>
        <v>50</v>
      </c>
      <c r="Y537"/>
    </row>
    <row r="538" spans="20:25">
      <c r="T538"/>
      <c r="U538"/>
      <c r="V538">
        <v>535</v>
      </c>
      <c r="W538">
        <f>((('Pump Design Summary'!$E$16-'Pump Design Summary'!$D$16)/1000)*V538)+'Pump Design Summary'!$D$16</f>
        <v>0</v>
      </c>
      <c r="X538">
        <f>IF(ISEVEN(V538),MAX('Pump Design Summary'!$D$29:$H$29)+50,0)</f>
        <v>0</v>
      </c>
      <c r="Y538"/>
    </row>
    <row r="539" spans="20:25">
      <c r="T539"/>
      <c r="U539"/>
      <c r="V539">
        <v>536</v>
      </c>
      <c r="W539">
        <f>((('Pump Design Summary'!$E$16-'Pump Design Summary'!$D$16)/1000)*V539)+'Pump Design Summary'!$D$16</f>
        <v>0</v>
      </c>
      <c r="X539">
        <f>IF(ISEVEN(V539),MAX('Pump Design Summary'!$D$29:$H$29)+50,0)</f>
        <v>50</v>
      </c>
      <c r="Y539"/>
    </row>
    <row r="540" spans="20:25">
      <c r="T540"/>
      <c r="U540"/>
      <c r="V540">
        <v>537</v>
      </c>
      <c r="W540">
        <f>((('Pump Design Summary'!$E$16-'Pump Design Summary'!$D$16)/1000)*V540)+'Pump Design Summary'!$D$16</f>
        <v>0</v>
      </c>
      <c r="X540">
        <f>IF(ISEVEN(V540),MAX('Pump Design Summary'!$D$29:$H$29)+50,0)</f>
        <v>0</v>
      </c>
      <c r="Y540"/>
    </row>
    <row r="541" spans="20:25">
      <c r="T541"/>
      <c r="U541"/>
      <c r="V541">
        <v>538</v>
      </c>
      <c r="W541">
        <f>((('Pump Design Summary'!$E$16-'Pump Design Summary'!$D$16)/1000)*V541)+'Pump Design Summary'!$D$16</f>
        <v>0</v>
      </c>
      <c r="X541">
        <f>IF(ISEVEN(V541),MAX('Pump Design Summary'!$D$29:$H$29)+50,0)</f>
        <v>50</v>
      </c>
      <c r="Y541"/>
    </row>
    <row r="542" spans="20:25">
      <c r="T542"/>
      <c r="U542"/>
      <c r="V542">
        <v>539</v>
      </c>
      <c r="W542">
        <f>((('Pump Design Summary'!$E$16-'Pump Design Summary'!$D$16)/1000)*V542)+'Pump Design Summary'!$D$16</f>
        <v>0</v>
      </c>
      <c r="X542">
        <f>IF(ISEVEN(V542),MAX('Pump Design Summary'!$D$29:$H$29)+50,0)</f>
        <v>0</v>
      </c>
      <c r="Y542"/>
    </row>
    <row r="543" spans="20:25">
      <c r="T543"/>
      <c r="U543"/>
      <c r="V543">
        <v>540</v>
      </c>
      <c r="W543">
        <f>((('Pump Design Summary'!$E$16-'Pump Design Summary'!$D$16)/1000)*V543)+'Pump Design Summary'!$D$16</f>
        <v>0</v>
      </c>
      <c r="X543">
        <f>IF(ISEVEN(V543),MAX('Pump Design Summary'!$D$29:$H$29)+50,0)</f>
        <v>50</v>
      </c>
      <c r="Y543"/>
    </row>
    <row r="544" spans="20:25">
      <c r="T544"/>
      <c r="U544"/>
      <c r="V544">
        <v>541</v>
      </c>
      <c r="W544">
        <f>((('Pump Design Summary'!$E$16-'Pump Design Summary'!$D$16)/1000)*V544)+'Pump Design Summary'!$D$16</f>
        <v>0</v>
      </c>
      <c r="X544">
        <f>IF(ISEVEN(V544),MAX('Pump Design Summary'!$D$29:$H$29)+50,0)</f>
        <v>0</v>
      </c>
      <c r="Y544"/>
    </row>
    <row r="545" spans="20:25">
      <c r="T545"/>
      <c r="U545"/>
      <c r="V545">
        <v>542</v>
      </c>
      <c r="W545">
        <f>((('Pump Design Summary'!$E$16-'Pump Design Summary'!$D$16)/1000)*V545)+'Pump Design Summary'!$D$16</f>
        <v>0</v>
      </c>
      <c r="X545">
        <f>IF(ISEVEN(V545),MAX('Pump Design Summary'!$D$29:$H$29)+50,0)</f>
        <v>50</v>
      </c>
      <c r="Y545"/>
    </row>
    <row r="546" spans="20:25">
      <c r="T546"/>
      <c r="U546"/>
      <c r="V546">
        <v>543</v>
      </c>
      <c r="W546">
        <f>((('Pump Design Summary'!$E$16-'Pump Design Summary'!$D$16)/1000)*V546)+'Pump Design Summary'!$D$16</f>
        <v>0</v>
      </c>
      <c r="X546">
        <f>IF(ISEVEN(V546),MAX('Pump Design Summary'!$D$29:$H$29)+50,0)</f>
        <v>0</v>
      </c>
      <c r="Y546"/>
    </row>
    <row r="547" spans="20:25">
      <c r="T547"/>
      <c r="U547"/>
      <c r="V547">
        <v>544</v>
      </c>
      <c r="W547">
        <f>((('Pump Design Summary'!$E$16-'Pump Design Summary'!$D$16)/1000)*V547)+'Pump Design Summary'!$D$16</f>
        <v>0</v>
      </c>
      <c r="X547">
        <f>IF(ISEVEN(V547),MAX('Pump Design Summary'!$D$29:$H$29)+50,0)</f>
        <v>50</v>
      </c>
      <c r="Y547"/>
    </row>
    <row r="548" spans="20:25">
      <c r="T548"/>
      <c r="U548"/>
      <c r="V548">
        <v>545</v>
      </c>
      <c r="W548">
        <f>((('Pump Design Summary'!$E$16-'Pump Design Summary'!$D$16)/1000)*V548)+'Pump Design Summary'!$D$16</f>
        <v>0</v>
      </c>
      <c r="X548">
        <f>IF(ISEVEN(V548),MAX('Pump Design Summary'!$D$29:$H$29)+50,0)</f>
        <v>0</v>
      </c>
      <c r="Y548"/>
    </row>
    <row r="549" spans="20:25">
      <c r="T549"/>
      <c r="U549"/>
      <c r="V549">
        <v>546</v>
      </c>
      <c r="W549">
        <f>((('Pump Design Summary'!$E$16-'Pump Design Summary'!$D$16)/1000)*V549)+'Pump Design Summary'!$D$16</f>
        <v>0</v>
      </c>
      <c r="X549">
        <f>IF(ISEVEN(V549),MAX('Pump Design Summary'!$D$29:$H$29)+50,0)</f>
        <v>50</v>
      </c>
      <c r="Y549"/>
    </row>
    <row r="550" spans="20:25">
      <c r="T550"/>
      <c r="U550"/>
      <c r="V550">
        <v>547</v>
      </c>
      <c r="W550">
        <f>((('Pump Design Summary'!$E$16-'Pump Design Summary'!$D$16)/1000)*V550)+'Pump Design Summary'!$D$16</f>
        <v>0</v>
      </c>
      <c r="X550">
        <f>IF(ISEVEN(V550),MAX('Pump Design Summary'!$D$29:$H$29)+50,0)</f>
        <v>0</v>
      </c>
      <c r="Y550"/>
    </row>
    <row r="551" spans="20:25">
      <c r="T551"/>
      <c r="U551"/>
      <c r="V551">
        <v>548</v>
      </c>
      <c r="W551">
        <f>((('Pump Design Summary'!$E$16-'Pump Design Summary'!$D$16)/1000)*V551)+'Pump Design Summary'!$D$16</f>
        <v>0</v>
      </c>
      <c r="X551">
        <f>IF(ISEVEN(V551),MAX('Pump Design Summary'!$D$29:$H$29)+50,0)</f>
        <v>50</v>
      </c>
      <c r="Y551"/>
    </row>
    <row r="552" spans="20:25">
      <c r="T552"/>
      <c r="U552"/>
      <c r="V552">
        <v>549</v>
      </c>
      <c r="W552">
        <f>((('Pump Design Summary'!$E$16-'Pump Design Summary'!$D$16)/1000)*V552)+'Pump Design Summary'!$D$16</f>
        <v>0</v>
      </c>
      <c r="X552">
        <f>IF(ISEVEN(V552),MAX('Pump Design Summary'!$D$29:$H$29)+50,0)</f>
        <v>0</v>
      </c>
      <c r="Y552"/>
    </row>
    <row r="553" spans="20:25">
      <c r="T553"/>
      <c r="U553"/>
      <c r="V553">
        <v>550</v>
      </c>
      <c r="W553">
        <f>((('Pump Design Summary'!$E$16-'Pump Design Summary'!$D$16)/1000)*V553)+'Pump Design Summary'!$D$16</f>
        <v>0</v>
      </c>
      <c r="X553">
        <f>IF(ISEVEN(V553),MAX('Pump Design Summary'!$D$29:$H$29)+50,0)</f>
        <v>50</v>
      </c>
      <c r="Y553"/>
    </row>
    <row r="554" spans="20:25">
      <c r="T554"/>
      <c r="U554"/>
      <c r="V554">
        <v>551</v>
      </c>
      <c r="W554">
        <f>((('Pump Design Summary'!$E$16-'Pump Design Summary'!$D$16)/1000)*V554)+'Pump Design Summary'!$D$16</f>
        <v>0</v>
      </c>
      <c r="X554">
        <f>IF(ISEVEN(V554),MAX('Pump Design Summary'!$D$29:$H$29)+50,0)</f>
        <v>0</v>
      </c>
      <c r="Y554"/>
    </row>
    <row r="555" spans="20:25">
      <c r="T555"/>
      <c r="U555"/>
      <c r="V555">
        <v>552</v>
      </c>
      <c r="W555">
        <f>((('Pump Design Summary'!$E$16-'Pump Design Summary'!$D$16)/1000)*V555)+'Pump Design Summary'!$D$16</f>
        <v>0</v>
      </c>
      <c r="X555">
        <f>IF(ISEVEN(V555),MAX('Pump Design Summary'!$D$29:$H$29)+50,0)</f>
        <v>50</v>
      </c>
      <c r="Y555"/>
    </row>
    <row r="556" spans="20:25">
      <c r="T556"/>
      <c r="U556"/>
      <c r="V556">
        <v>553</v>
      </c>
      <c r="W556">
        <f>((('Pump Design Summary'!$E$16-'Pump Design Summary'!$D$16)/1000)*V556)+'Pump Design Summary'!$D$16</f>
        <v>0</v>
      </c>
      <c r="X556">
        <f>IF(ISEVEN(V556),MAX('Pump Design Summary'!$D$29:$H$29)+50,0)</f>
        <v>0</v>
      </c>
      <c r="Y556"/>
    </row>
    <row r="557" spans="20:25">
      <c r="T557"/>
      <c r="U557"/>
      <c r="V557">
        <v>554</v>
      </c>
      <c r="W557">
        <f>((('Pump Design Summary'!$E$16-'Pump Design Summary'!$D$16)/1000)*V557)+'Pump Design Summary'!$D$16</f>
        <v>0</v>
      </c>
      <c r="X557">
        <f>IF(ISEVEN(V557),MAX('Pump Design Summary'!$D$29:$H$29)+50,0)</f>
        <v>50</v>
      </c>
      <c r="Y557"/>
    </row>
    <row r="558" spans="20:25">
      <c r="T558"/>
      <c r="U558"/>
      <c r="V558">
        <v>555</v>
      </c>
      <c r="W558">
        <f>((('Pump Design Summary'!$E$16-'Pump Design Summary'!$D$16)/1000)*V558)+'Pump Design Summary'!$D$16</f>
        <v>0</v>
      </c>
      <c r="X558">
        <f>IF(ISEVEN(V558),MAX('Pump Design Summary'!$D$29:$H$29)+50,0)</f>
        <v>0</v>
      </c>
      <c r="Y558"/>
    </row>
    <row r="559" spans="20:25">
      <c r="T559"/>
      <c r="U559"/>
      <c r="V559">
        <v>556</v>
      </c>
      <c r="W559">
        <f>((('Pump Design Summary'!$E$16-'Pump Design Summary'!$D$16)/1000)*V559)+'Pump Design Summary'!$D$16</f>
        <v>0</v>
      </c>
      <c r="X559">
        <f>IF(ISEVEN(V559),MAX('Pump Design Summary'!$D$29:$H$29)+50,0)</f>
        <v>50</v>
      </c>
      <c r="Y559"/>
    </row>
    <row r="560" spans="20:25">
      <c r="T560"/>
      <c r="U560"/>
      <c r="V560">
        <v>557</v>
      </c>
      <c r="W560">
        <f>((('Pump Design Summary'!$E$16-'Pump Design Summary'!$D$16)/1000)*V560)+'Pump Design Summary'!$D$16</f>
        <v>0</v>
      </c>
      <c r="X560">
        <f>IF(ISEVEN(V560),MAX('Pump Design Summary'!$D$29:$H$29)+50,0)</f>
        <v>0</v>
      </c>
      <c r="Y560"/>
    </row>
    <row r="561" spans="20:25">
      <c r="T561"/>
      <c r="U561"/>
      <c r="V561">
        <v>558</v>
      </c>
      <c r="W561">
        <f>((('Pump Design Summary'!$E$16-'Pump Design Summary'!$D$16)/1000)*V561)+'Pump Design Summary'!$D$16</f>
        <v>0</v>
      </c>
      <c r="X561">
        <f>IF(ISEVEN(V561),MAX('Pump Design Summary'!$D$29:$H$29)+50,0)</f>
        <v>50</v>
      </c>
      <c r="Y561"/>
    </row>
    <row r="562" spans="20:25">
      <c r="T562"/>
      <c r="U562"/>
      <c r="V562">
        <v>559</v>
      </c>
      <c r="W562">
        <f>((('Pump Design Summary'!$E$16-'Pump Design Summary'!$D$16)/1000)*V562)+'Pump Design Summary'!$D$16</f>
        <v>0</v>
      </c>
      <c r="X562">
        <f>IF(ISEVEN(V562),MAX('Pump Design Summary'!$D$29:$H$29)+50,0)</f>
        <v>0</v>
      </c>
      <c r="Y562"/>
    </row>
    <row r="563" spans="20:25">
      <c r="T563"/>
      <c r="U563"/>
      <c r="V563">
        <v>560</v>
      </c>
      <c r="W563">
        <f>((('Pump Design Summary'!$E$16-'Pump Design Summary'!$D$16)/1000)*V563)+'Pump Design Summary'!$D$16</f>
        <v>0</v>
      </c>
      <c r="X563">
        <f>IF(ISEVEN(V563),MAX('Pump Design Summary'!$D$29:$H$29)+50,0)</f>
        <v>50</v>
      </c>
      <c r="Y563"/>
    </row>
    <row r="564" spans="20:25">
      <c r="T564"/>
      <c r="U564"/>
      <c r="V564">
        <v>561</v>
      </c>
      <c r="W564">
        <f>((('Pump Design Summary'!$E$16-'Pump Design Summary'!$D$16)/1000)*V564)+'Pump Design Summary'!$D$16</f>
        <v>0</v>
      </c>
      <c r="X564">
        <f>IF(ISEVEN(V564),MAX('Pump Design Summary'!$D$29:$H$29)+50,0)</f>
        <v>0</v>
      </c>
      <c r="Y564"/>
    </row>
    <row r="565" spans="20:25">
      <c r="T565"/>
      <c r="U565"/>
      <c r="V565">
        <v>562</v>
      </c>
      <c r="W565">
        <f>((('Pump Design Summary'!$E$16-'Pump Design Summary'!$D$16)/1000)*V565)+'Pump Design Summary'!$D$16</f>
        <v>0</v>
      </c>
      <c r="X565">
        <f>IF(ISEVEN(V565),MAX('Pump Design Summary'!$D$29:$H$29)+50,0)</f>
        <v>50</v>
      </c>
      <c r="Y565"/>
    </row>
    <row r="566" spans="20:25">
      <c r="T566"/>
      <c r="U566"/>
      <c r="V566">
        <v>563</v>
      </c>
      <c r="W566">
        <f>((('Pump Design Summary'!$E$16-'Pump Design Summary'!$D$16)/1000)*V566)+'Pump Design Summary'!$D$16</f>
        <v>0</v>
      </c>
      <c r="X566">
        <f>IF(ISEVEN(V566),MAX('Pump Design Summary'!$D$29:$H$29)+50,0)</f>
        <v>0</v>
      </c>
      <c r="Y566"/>
    </row>
    <row r="567" spans="20:25">
      <c r="T567"/>
      <c r="U567"/>
      <c r="V567">
        <v>564</v>
      </c>
      <c r="W567">
        <f>((('Pump Design Summary'!$E$16-'Pump Design Summary'!$D$16)/1000)*V567)+'Pump Design Summary'!$D$16</f>
        <v>0</v>
      </c>
      <c r="X567">
        <f>IF(ISEVEN(V567),MAX('Pump Design Summary'!$D$29:$H$29)+50,0)</f>
        <v>50</v>
      </c>
      <c r="Y567"/>
    </row>
    <row r="568" spans="20:25">
      <c r="T568"/>
      <c r="U568"/>
      <c r="V568">
        <v>565</v>
      </c>
      <c r="W568">
        <f>((('Pump Design Summary'!$E$16-'Pump Design Summary'!$D$16)/1000)*V568)+'Pump Design Summary'!$D$16</f>
        <v>0</v>
      </c>
      <c r="X568">
        <f>IF(ISEVEN(V568),MAX('Pump Design Summary'!$D$29:$H$29)+50,0)</f>
        <v>0</v>
      </c>
      <c r="Y568"/>
    </row>
    <row r="569" spans="20:25">
      <c r="T569"/>
      <c r="U569"/>
      <c r="V569">
        <v>566</v>
      </c>
      <c r="W569">
        <f>((('Pump Design Summary'!$E$16-'Pump Design Summary'!$D$16)/1000)*V569)+'Pump Design Summary'!$D$16</f>
        <v>0</v>
      </c>
      <c r="X569">
        <f>IF(ISEVEN(V569),MAX('Pump Design Summary'!$D$29:$H$29)+50,0)</f>
        <v>50</v>
      </c>
      <c r="Y569"/>
    </row>
    <row r="570" spans="20:25">
      <c r="T570"/>
      <c r="U570"/>
      <c r="V570">
        <v>567</v>
      </c>
      <c r="W570">
        <f>((('Pump Design Summary'!$E$16-'Pump Design Summary'!$D$16)/1000)*V570)+'Pump Design Summary'!$D$16</f>
        <v>0</v>
      </c>
      <c r="X570">
        <f>IF(ISEVEN(V570),MAX('Pump Design Summary'!$D$29:$H$29)+50,0)</f>
        <v>0</v>
      </c>
      <c r="Y570"/>
    </row>
    <row r="571" spans="20:25">
      <c r="T571"/>
      <c r="U571"/>
      <c r="V571">
        <v>568</v>
      </c>
      <c r="W571">
        <f>((('Pump Design Summary'!$E$16-'Pump Design Summary'!$D$16)/1000)*V571)+'Pump Design Summary'!$D$16</f>
        <v>0</v>
      </c>
      <c r="X571">
        <f>IF(ISEVEN(V571),MAX('Pump Design Summary'!$D$29:$H$29)+50,0)</f>
        <v>50</v>
      </c>
      <c r="Y571"/>
    </row>
    <row r="572" spans="20:25">
      <c r="T572"/>
      <c r="U572"/>
      <c r="V572">
        <v>569</v>
      </c>
      <c r="W572">
        <f>((('Pump Design Summary'!$E$16-'Pump Design Summary'!$D$16)/1000)*V572)+'Pump Design Summary'!$D$16</f>
        <v>0</v>
      </c>
      <c r="X572">
        <f>IF(ISEVEN(V572),MAX('Pump Design Summary'!$D$29:$H$29)+50,0)</f>
        <v>0</v>
      </c>
      <c r="Y572"/>
    </row>
    <row r="573" spans="20:25">
      <c r="T573"/>
      <c r="U573"/>
      <c r="V573">
        <v>570</v>
      </c>
      <c r="W573">
        <f>((('Pump Design Summary'!$E$16-'Pump Design Summary'!$D$16)/1000)*V573)+'Pump Design Summary'!$D$16</f>
        <v>0</v>
      </c>
      <c r="X573">
        <f>IF(ISEVEN(V573),MAX('Pump Design Summary'!$D$29:$H$29)+50,0)</f>
        <v>50</v>
      </c>
      <c r="Y573"/>
    </row>
    <row r="574" spans="20:25">
      <c r="T574"/>
      <c r="U574"/>
      <c r="V574">
        <v>571</v>
      </c>
      <c r="W574">
        <f>((('Pump Design Summary'!$E$16-'Pump Design Summary'!$D$16)/1000)*V574)+'Pump Design Summary'!$D$16</f>
        <v>0</v>
      </c>
      <c r="X574">
        <f>IF(ISEVEN(V574),MAX('Pump Design Summary'!$D$29:$H$29)+50,0)</f>
        <v>0</v>
      </c>
      <c r="Y574"/>
    </row>
    <row r="575" spans="20:25">
      <c r="T575"/>
      <c r="U575"/>
      <c r="V575">
        <v>572</v>
      </c>
      <c r="W575">
        <f>((('Pump Design Summary'!$E$16-'Pump Design Summary'!$D$16)/1000)*V575)+'Pump Design Summary'!$D$16</f>
        <v>0</v>
      </c>
      <c r="X575">
        <f>IF(ISEVEN(V575),MAX('Pump Design Summary'!$D$29:$H$29)+50,0)</f>
        <v>50</v>
      </c>
      <c r="Y575"/>
    </row>
    <row r="576" spans="20:25">
      <c r="T576"/>
      <c r="U576"/>
      <c r="V576">
        <v>573</v>
      </c>
      <c r="W576">
        <f>((('Pump Design Summary'!$E$16-'Pump Design Summary'!$D$16)/1000)*V576)+'Pump Design Summary'!$D$16</f>
        <v>0</v>
      </c>
      <c r="X576">
        <f>IF(ISEVEN(V576),MAX('Pump Design Summary'!$D$29:$H$29)+50,0)</f>
        <v>0</v>
      </c>
      <c r="Y576"/>
    </row>
    <row r="577" spans="20:25">
      <c r="T577"/>
      <c r="U577"/>
      <c r="V577">
        <v>574</v>
      </c>
      <c r="W577">
        <f>((('Pump Design Summary'!$E$16-'Pump Design Summary'!$D$16)/1000)*V577)+'Pump Design Summary'!$D$16</f>
        <v>0</v>
      </c>
      <c r="X577">
        <f>IF(ISEVEN(V577),MAX('Pump Design Summary'!$D$29:$H$29)+50,0)</f>
        <v>50</v>
      </c>
      <c r="Y577"/>
    </row>
    <row r="578" spans="20:25">
      <c r="T578"/>
      <c r="U578"/>
      <c r="V578">
        <v>575</v>
      </c>
      <c r="W578">
        <f>((('Pump Design Summary'!$E$16-'Pump Design Summary'!$D$16)/1000)*V578)+'Pump Design Summary'!$D$16</f>
        <v>0</v>
      </c>
      <c r="X578">
        <f>IF(ISEVEN(V578),MAX('Pump Design Summary'!$D$29:$H$29)+50,0)</f>
        <v>0</v>
      </c>
      <c r="Y578"/>
    </row>
    <row r="579" spans="20:25">
      <c r="T579"/>
      <c r="U579"/>
      <c r="V579">
        <v>576</v>
      </c>
      <c r="W579">
        <f>((('Pump Design Summary'!$E$16-'Pump Design Summary'!$D$16)/1000)*V579)+'Pump Design Summary'!$D$16</f>
        <v>0</v>
      </c>
      <c r="X579">
        <f>IF(ISEVEN(V579),MAX('Pump Design Summary'!$D$29:$H$29)+50,0)</f>
        <v>50</v>
      </c>
      <c r="Y579"/>
    </row>
    <row r="580" spans="20:25">
      <c r="T580"/>
      <c r="U580"/>
      <c r="V580">
        <v>577</v>
      </c>
      <c r="W580">
        <f>((('Pump Design Summary'!$E$16-'Pump Design Summary'!$D$16)/1000)*V580)+'Pump Design Summary'!$D$16</f>
        <v>0</v>
      </c>
      <c r="X580">
        <f>IF(ISEVEN(V580),MAX('Pump Design Summary'!$D$29:$H$29)+50,0)</f>
        <v>0</v>
      </c>
      <c r="Y580"/>
    </row>
    <row r="581" spans="20:25">
      <c r="T581"/>
      <c r="U581"/>
      <c r="V581">
        <v>578</v>
      </c>
      <c r="W581">
        <f>((('Pump Design Summary'!$E$16-'Pump Design Summary'!$D$16)/1000)*V581)+'Pump Design Summary'!$D$16</f>
        <v>0</v>
      </c>
      <c r="X581">
        <f>IF(ISEVEN(V581),MAX('Pump Design Summary'!$D$29:$H$29)+50,0)</f>
        <v>50</v>
      </c>
      <c r="Y581"/>
    </row>
    <row r="582" spans="20:25">
      <c r="T582"/>
      <c r="U582"/>
      <c r="V582">
        <v>579</v>
      </c>
      <c r="W582">
        <f>((('Pump Design Summary'!$E$16-'Pump Design Summary'!$D$16)/1000)*V582)+'Pump Design Summary'!$D$16</f>
        <v>0</v>
      </c>
      <c r="X582">
        <f>IF(ISEVEN(V582),MAX('Pump Design Summary'!$D$29:$H$29)+50,0)</f>
        <v>0</v>
      </c>
      <c r="Y582"/>
    </row>
    <row r="583" spans="20:25">
      <c r="T583"/>
      <c r="U583"/>
      <c r="V583">
        <v>580</v>
      </c>
      <c r="W583">
        <f>((('Pump Design Summary'!$E$16-'Pump Design Summary'!$D$16)/1000)*V583)+'Pump Design Summary'!$D$16</f>
        <v>0</v>
      </c>
      <c r="X583">
        <f>IF(ISEVEN(V583),MAX('Pump Design Summary'!$D$29:$H$29)+50,0)</f>
        <v>50</v>
      </c>
      <c r="Y583"/>
    </row>
    <row r="584" spans="20:25">
      <c r="T584"/>
      <c r="U584"/>
      <c r="V584">
        <v>581</v>
      </c>
      <c r="W584">
        <f>((('Pump Design Summary'!$E$16-'Pump Design Summary'!$D$16)/1000)*V584)+'Pump Design Summary'!$D$16</f>
        <v>0</v>
      </c>
      <c r="X584">
        <f>IF(ISEVEN(V584),MAX('Pump Design Summary'!$D$29:$H$29)+50,0)</f>
        <v>0</v>
      </c>
      <c r="Y584"/>
    </row>
    <row r="585" spans="20:25">
      <c r="T585"/>
      <c r="U585"/>
      <c r="V585">
        <v>582</v>
      </c>
      <c r="W585">
        <f>((('Pump Design Summary'!$E$16-'Pump Design Summary'!$D$16)/1000)*V585)+'Pump Design Summary'!$D$16</f>
        <v>0</v>
      </c>
      <c r="X585">
        <f>IF(ISEVEN(V585),MAX('Pump Design Summary'!$D$29:$H$29)+50,0)</f>
        <v>50</v>
      </c>
      <c r="Y585"/>
    </row>
    <row r="586" spans="20:25">
      <c r="T586"/>
      <c r="U586"/>
      <c r="V586">
        <v>583</v>
      </c>
      <c r="W586">
        <f>((('Pump Design Summary'!$E$16-'Pump Design Summary'!$D$16)/1000)*V586)+'Pump Design Summary'!$D$16</f>
        <v>0</v>
      </c>
      <c r="X586">
        <f>IF(ISEVEN(V586),MAX('Pump Design Summary'!$D$29:$H$29)+50,0)</f>
        <v>0</v>
      </c>
      <c r="Y586"/>
    </row>
    <row r="587" spans="20:25">
      <c r="T587"/>
      <c r="U587"/>
      <c r="V587">
        <v>584</v>
      </c>
      <c r="W587">
        <f>((('Pump Design Summary'!$E$16-'Pump Design Summary'!$D$16)/1000)*V587)+'Pump Design Summary'!$D$16</f>
        <v>0</v>
      </c>
      <c r="X587">
        <f>IF(ISEVEN(V587),MAX('Pump Design Summary'!$D$29:$H$29)+50,0)</f>
        <v>50</v>
      </c>
      <c r="Y587"/>
    </row>
    <row r="588" spans="20:25">
      <c r="T588"/>
      <c r="U588"/>
      <c r="V588">
        <v>585</v>
      </c>
      <c r="W588">
        <f>((('Pump Design Summary'!$E$16-'Pump Design Summary'!$D$16)/1000)*V588)+'Pump Design Summary'!$D$16</f>
        <v>0</v>
      </c>
      <c r="X588">
        <f>IF(ISEVEN(V588),MAX('Pump Design Summary'!$D$29:$H$29)+50,0)</f>
        <v>0</v>
      </c>
      <c r="Y588"/>
    </row>
    <row r="589" spans="20:25">
      <c r="T589"/>
      <c r="U589"/>
      <c r="V589">
        <v>586</v>
      </c>
      <c r="W589">
        <f>((('Pump Design Summary'!$E$16-'Pump Design Summary'!$D$16)/1000)*V589)+'Pump Design Summary'!$D$16</f>
        <v>0</v>
      </c>
      <c r="X589">
        <f>IF(ISEVEN(V589),MAX('Pump Design Summary'!$D$29:$H$29)+50,0)</f>
        <v>50</v>
      </c>
      <c r="Y589"/>
    </row>
    <row r="590" spans="20:25">
      <c r="T590"/>
      <c r="U590"/>
      <c r="V590">
        <v>587</v>
      </c>
      <c r="W590">
        <f>((('Pump Design Summary'!$E$16-'Pump Design Summary'!$D$16)/1000)*V590)+'Pump Design Summary'!$D$16</f>
        <v>0</v>
      </c>
      <c r="X590">
        <f>IF(ISEVEN(V590),MAX('Pump Design Summary'!$D$29:$H$29)+50,0)</f>
        <v>0</v>
      </c>
      <c r="Y590"/>
    </row>
    <row r="591" spans="20:25">
      <c r="T591"/>
      <c r="U591"/>
      <c r="V591">
        <v>588</v>
      </c>
      <c r="W591">
        <f>((('Pump Design Summary'!$E$16-'Pump Design Summary'!$D$16)/1000)*V591)+'Pump Design Summary'!$D$16</f>
        <v>0</v>
      </c>
      <c r="X591">
        <f>IF(ISEVEN(V591),MAX('Pump Design Summary'!$D$29:$H$29)+50,0)</f>
        <v>50</v>
      </c>
      <c r="Y591"/>
    </row>
    <row r="592" spans="20:25">
      <c r="T592"/>
      <c r="U592"/>
      <c r="V592">
        <v>589</v>
      </c>
      <c r="W592">
        <f>((('Pump Design Summary'!$E$16-'Pump Design Summary'!$D$16)/1000)*V592)+'Pump Design Summary'!$D$16</f>
        <v>0</v>
      </c>
      <c r="X592">
        <f>IF(ISEVEN(V592),MAX('Pump Design Summary'!$D$29:$H$29)+50,0)</f>
        <v>0</v>
      </c>
      <c r="Y592"/>
    </row>
    <row r="593" spans="20:25">
      <c r="T593"/>
      <c r="U593"/>
      <c r="V593">
        <v>590</v>
      </c>
      <c r="W593">
        <f>((('Pump Design Summary'!$E$16-'Pump Design Summary'!$D$16)/1000)*V593)+'Pump Design Summary'!$D$16</f>
        <v>0</v>
      </c>
      <c r="X593">
        <f>IF(ISEVEN(V593),MAX('Pump Design Summary'!$D$29:$H$29)+50,0)</f>
        <v>50</v>
      </c>
      <c r="Y593"/>
    </row>
    <row r="594" spans="20:25">
      <c r="T594"/>
      <c r="U594"/>
      <c r="V594">
        <v>591</v>
      </c>
      <c r="W594">
        <f>((('Pump Design Summary'!$E$16-'Pump Design Summary'!$D$16)/1000)*V594)+'Pump Design Summary'!$D$16</f>
        <v>0</v>
      </c>
      <c r="X594">
        <f>IF(ISEVEN(V594),MAX('Pump Design Summary'!$D$29:$H$29)+50,0)</f>
        <v>0</v>
      </c>
      <c r="Y594"/>
    </row>
    <row r="595" spans="20:25">
      <c r="T595"/>
      <c r="U595"/>
      <c r="V595">
        <v>592</v>
      </c>
      <c r="W595">
        <f>((('Pump Design Summary'!$E$16-'Pump Design Summary'!$D$16)/1000)*V595)+'Pump Design Summary'!$D$16</f>
        <v>0</v>
      </c>
      <c r="X595">
        <f>IF(ISEVEN(V595),MAX('Pump Design Summary'!$D$29:$H$29)+50,0)</f>
        <v>50</v>
      </c>
      <c r="Y595"/>
    </row>
    <row r="596" spans="20:25">
      <c r="T596"/>
      <c r="U596"/>
      <c r="V596">
        <v>593</v>
      </c>
      <c r="W596">
        <f>((('Pump Design Summary'!$E$16-'Pump Design Summary'!$D$16)/1000)*V596)+'Pump Design Summary'!$D$16</f>
        <v>0</v>
      </c>
      <c r="X596">
        <f>IF(ISEVEN(V596),MAX('Pump Design Summary'!$D$29:$H$29)+50,0)</f>
        <v>0</v>
      </c>
      <c r="Y596"/>
    </row>
    <row r="597" spans="20:25">
      <c r="T597"/>
      <c r="U597"/>
      <c r="V597">
        <v>594</v>
      </c>
      <c r="W597">
        <f>((('Pump Design Summary'!$E$16-'Pump Design Summary'!$D$16)/1000)*V597)+'Pump Design Summary'!$D$16</f>
        <v>0</v>
      </c>
      <c r="X597">
        <f>IF(ISEVEN(V597),MAX('Pump Design Summary'!$D$29:$H$29)+50,0)</f>
        <v>50</v>
      </c>
      <c r="Y597"/>
    </row>
    <row r="598" spans="20:25">
      <c r="T598"/>
      <c r="U598"/>
      <c r="V598">
        <v>595</v>
      </c>
      <c r="W598">
        <f>((('Pump Design Summary'!$E$16-'Pump Design Summary'!$D$16)/1000)*V598)+'Pump Design Summary'!$D$16</f>
        <v>0</v>
      </c>
      <c r="X598">
        <f>IF(ISEVEN(V598),MAX('Pump Design Summary'!$D$29:$H$29)+50,0)</f>
        <v>0</v>
      </c>
      <c r="Y598"/>
    </row>
    <row r="599" spans="20:25">
      <c r="T599"/>
      <c r="U599"/>
      <c r="V599">
        <v>596</v>
      </c>
      <c r="W599">
        <f>((('Pump Design Summary'!$E$16-'Pump Design Summary'!$D$16)/1000)*V599)+'Pump Design Summary'!$D$16</f>
        <v>0</v>
      </c>
      <c r="X599">
        <f>IF(ISEVEN(V599),MAX('Pump Design Summary'!$D$29:$H$29)+50,0)</f>
        <v>50</v>
      </c>
      <c r="Y599"/>
    </row>
    <row r="600" spans="20:25">
      <c r="T600"/>
      <c r="U600"/>
      <c r="V600">
        <v>597</v>
      </c>
      <c r="W600">
        <f>((('Pump Design Summary'!$E$16-'Pump Design Summary'!$D$16)/1000)*V600)+'Pump Design Summary'!$D$16</f>
        <v>0</v>
      </c>
      <c r="X600">
        <f>IF(ISEVEN(V600),MAX('Pump Design Summary'!$D$29:$H$29)+50,0)</f>
        <v>0</v>
      </c>
      <c r="Y600"/>
    </row>
    <row r="601" spans="20:25">
      <c r="T601"/>
      <c r="U601"/>
      <c r="V601">
        <v>598</v>
      </c>
      <c r="W601">
        <f>((('Pump Design Summary'!$E$16-'Pump Design Summary'!$D$16)/1000)*V601)+'Pump Design Summary'!$D$16</f>
        <v>0</v>
      </c>
      <c r="X601">
        <f>IF(ISEVEN(V601),MAX('Pump Design Summary'!$D$29:$H$29)+50,0)</f>
        <v>50</v>
      </c>
      <c r="Y601"/>
    </row>
    <row r="602" spans="20:25">
      <c r="T602"/>
      <c r="U602"/>
      <c r="V602">
        <v>599</v>
      </c>
      <c r="W602">
        <f>((('Pump Design Summary'!$E$16-'Pump Design Summary'!$D$16)/1000)*V602)+'Pump Design Summary'!$D$16</f>
        <v>0</v>
      </c>
      <c r="X602">
        <f>IF(ISEVEN(V602),MAX('Pump Design Summary'!$D$29:$H$29)+50,0)</f>
        <v>0</v>
      </c>
      <c r="Y602"/>
    </row>
    <row r="603" spans="20:25">
      <c r="T603"/>
      <c r="U603"/>
      <c r="V603">
        <v>600</v>
      </c>
      <c r="W603">
        <f>((('Pump Design Summary'!$E$16-'Pump Design Summary'!$D$16)/1000)*V603)+'Pump Design Summary'!$D$16</f>
        <v>0</v>
      </c>
      <c r="X603">
        <f>IF(ISEVEN(V603),MAX('Pump Design Summary'!$D$29:$H$29)+50,0)</f>
        <v>50</v>
      </c>
      <c r="Y603"/>
    </row>
    <row r="604" spans="20:25">
      <c r="T604"/>
      <c r="U604"/>
      <c r="V604">
        <v>601</v>
      </c>
      <c r="W604">
        <f>((('Pump Design Summary'!$E$16-'Pump Design Summary'!$D$16)/1000)*V604)+'Pump Design Summary'!$D$16</f>
        <v>0</v>
      </c>
      <c r="X604">
        <f>IF(ISEVEN(V604),MAX('Pump Design Summary'!$D$29:$H$29)+50,0)</f>
        <v>0</v>
      </c>
      <c r="Y604"/>
    </row>
    <row r="605" spans="20:25">
      <c r="T605"/>
      <c r="U605"/>
      <c r="V605">
        <v>602</v>
      </c>
      <c r="W605">
        <f>((('Pump Design Summary'!$E$16-'Pump Design Summary'!$D$16)/1000)*V605)+'Pump Design Summary'!$D$16</f>
        <v>0</v>
      </c>
      <c r="X605">
        <f>IF(ISEVEN(V605),MAX('Pump Design Summary'!$D$29:$H$29)+50,0)</f>
        <v>50</v>
      </c>
      <c r="Y605"/>
    </row>
    <row r="606" spans="20:25">
      <c r="T606"/>
      <c r="U606"/>
      <c r="V606">
        <v>603</v>
      </c>
      <c r="W606">
        <f>((('Pump Design Summary'!$E$16-'Pump Design Summary'!$D$16)/1000)*V606)+'Pump Design Summary'!$D$16</f>
        <v>0</v>
      </c>
      <c r="X606">
        <f>IF(ISEVEN(V606),MAX('Pump Design Summary'!$D$29:$H$29)+50,0)</f>
        <v>0</v>
      </c>
      <c r="Y606"/>
    </row>
    <row r="607" spans="20:25">
      <c r="T607"/>
      <c r="U607"/>
      <c r="V607">
        <v>604</v>
      </c>
      <c r="W607">
        <f>((('Pump Design Summary'!$E$16-'Pump Design Summary'!$D$16)/1000)*V607)+'Pump Design Summary'!$D$16</f>
        <v>0</v>
      </c>
      <c r="X607">
        <f>IF(ISEVEN(V607),MAX('Pump Design Summary'!$D$29:$H$29)+50,0)</f>
        <v>50</v>
      </c>
      <c r="Y607"/>
    </row>
    <row r="608" spans="20:25">
      <c r="T608"/>
      <c r="U608"/>
      <c r="V608">
        <v>605</v>
      </c>
      <c r="W608">
        <f>((('Pump Design Summary'!$E$16-'Pump Design Summary'!$D$16)/1000)*V608)+'Pump Design Summary'!$D$16</f>
        <v>0</v>
      </c>
      <c r="X608">
        <f>IF(ISEVEN(V608),MAX('Pump Design Summary'!$D$29:$H$29)+50,0)</f>
        <v>0</v>
      </c>
      <c r="Y608"/>
    </row>
    <row r="609" spans="20:25">
      <c r="T609"/>
      <c r="U609"/>
      <c r="V609">
        <v>606</v>
      </c>
      <c r="W609">
        <f>((('Pump Design Summary'!$E$16-'Pump Design Summary'!$D$16)/1000)*V609)+'Pump Design Summary'!$D$16</f>
        <v>0</v>
      </c>
      <c r="X609">
        <f>IF(ISEVEN(V609),MAX('Pump Design Summary'!$D$29:$H$29)+50,0)</f>
        <v>50</v>
      </c>
      <c r="Y609"/>
    </row>
    <row r="610" spans="20:25">
      <c r="T610"/>
      <c r="U610"/>
      <c r="V610">
        <v>607</v>
      </c>
      <c r="W610">
        <f>((('Pump Design Summary'!$E$16-'Pump Design Summary'!$D$16)/1000)*V610)+'Pump Design Summary'!$D$16</f>
        <v>0</v>
      </c>
      <c r="X610">
        <f>IF(ISEVEN(V610),MAX('Pump Design Summary'!$D$29:$H$29)+50,0)</f>
        <v>0</v>
      </c>
      <c r="Y610"/>
    </row>
    <row r="611" spans="20:25">
      <c r="T611"/>
      <c r="U611"/>
      <c r="V611">
        <v>608</v>
      </c>
      <c r="W611">
        <f>((('Pump Design Summary'!$E$16-'Pump Design Summary'!$D$16)/1000)*V611)+'Pump Design Summary'!$D$16</f>
        <v>0</v>
      </c>
      <c r="X611">
        <f>IF(ISEVEN(V611),MAX('Pump Design Summary'!$D$29:$H$29)+50,0)</f>
        <v>50</v>
      </c>
      <c r="Y611"/>
    </row>
    <row r="612" spans="20:25">
      <c r="T612"/>
      <c r="U612"/>
      <c r="V612">
        <v>609</v>
      </c>
      <c r="W612">
        <f>((('Pump Design Summary'!$E$16-'Pump Design Summary'!$D$16)/1000)*V612)+'Pump Design Summary'!$D$16</f>
        <v>0</v>
      </c>
      <c r="X612">
        <f>IF(ISEVEN(V612),MAX('Pump Design Summary'!$D$29:$H$29)+50,0)</f>
        <v>0</v>
      </c>
      <c r="Y612"/>
    </row>
    <row r="613" spans="20:25">
      <c r="T613"/>
      <c r="U613"/>
      <c r="V613">
        <v>610</v>
      </c>
      <c r="W613">
        <f>((('Pump Design Summary'!$E$16-'Pump Design Summary'!$D$16)/1000)*V613)+'Pump Design Summary'!$D$16</f>
        <v>0</v>
      </c>
      <c r="X613">
        <f>IF(ISEVEN(V613),MAX('Pump Design Summary'!$D$29:$H$29)+50,0)</f>
        <v>50</v>
      </c>
      <c r="Y613"/>
    </row>
    <row r="614" spans="20:25">
      <c r="T614"/>
      <c r="U614"/>
      <c r="V614">
        <v>611</v>
      </c>
      <c r="W614">
        <f>((('Pump Design Summary'!$E$16-'Pump Design Summary'!$D$16)/1000)*V614)+'Pump Design Summary'!$D$16</f>
        <v>0</v>
      </c>
      <c r="X614">
        <f>IF(ISEVEN(V614),MAX('Pump Design Summary'!$D$29:$H$29)+50,0)</f>
        <v>0</v>
      </c>
      <c r="Y614"/>
    </row>
    <row r="615" spans="20:25">
      <c r="T615"/>
      <c r="U615"/>
      <c r="V615">
        <v>612</v>
      </c>
      <c r="W615">
        <f>((('Pump Design Summary'!$E$16-'Pump Design Summary'!$D$16)/1000)*V615)+'Pump Design Summary'!$D$16</f>
        <v>0</v>
      </c>
      <c r="X615">
        <f>IF(ISEVEN(V615),MAX('Pump Design Summary'!$D$29:$H$29)+50,0)</f>
        <v>50</v>
      </c>
      <c r="Y615"/>
    </row>
    <row r="616" spans="20:25">
      <c r="T616"/>
      <c r="U616"/>
      <c r="V616">
        <v>613</v>
      </c>
      <c r="W616">
        <f>((('Pump Design Summary'!$E$16-'Pump Design Summary'!$D$16)/1000)*V616)+'Pump Design Summary'!$D$16</f>
        <v>0</v>
      </c>
      <c r="X616">
        <f>IF(ISEVEN(V616),MAX('Pump Design Summary'!$D$29:$H$29)+50,0)</f>
        <v>0</v>
      </c>
      <c r="Y616"/>
    </row>
    <row r="617" spans="20:25">
      <c r="T617"/>
      <c r="U617"/>
      <c r="V617">
        <v>614</v>
      </c>
      <c r="W617">
        <f>((('Pump Design Summary'!$E$16-'Pump Design Summary'!$D$16)/1000)*V617)+'Pump Design Summary'!$D$16</f>
        <v>0</v>
      </c>
      <c r="X617">
        <f>IF(ISEVEN(V617),MAX('Pump Design Summary'!$D$29:$H$29)+50,0)</f>
        <v>50</v>
      </c>
      <c r="Y617"/>
    </row>
    <row r="618" spans="20:25">
      <c r="T618"/>
      <c r="U618"/>
      <c r="V618">
        <v>615</v>
      </c>
      <c r="W618">
        <f>((('Pump Design Summary'!$E$16-'Pump Design Summary'!$D$16)/1000)*V618)+'Pump Design Summary'!$D$16</f>
        <v>0</v>
      </c>
      <c r="X618">
        <f>IF(ISEVEN(V618),MAX('Pump Design Summary'!$D$29:$H$29)+50,0)</f>
        <v>0</v>
      </c>
      <c r="Y618"/>
    </row>
    <row r="619" spans="20:25">
      <c r="T619"/>
      <c r="U619"/>
      <c r="V619">
        <v>616</v>
      </c>
      <c r="W619">
        <f>((('Pump Design Summary'!$E$16-'Pump Design Summary'!$D$16)/1000)*V619)+'Pump Design Summary'!$D$16</f>
        <v>0</v>
      </c>
      <c r="X619">
        <f>IF(ISEVEN(V619),MAX('Pump Design Summary'!$D$29:$H$29)+50,0)</f>
        <v>50</v>
      </c>
      <c r="Y619"/>
    </row>
    <row r="620" spans="20:25">
      <c r="T620"/>
      <c r="U620"/>
      <c r="V620">
        <v>617</v>
      </c>
      <c r="W620">
        <f>((('Pump Design Summary'!$E$16-'Pump Design Summary'!$D$16)/1000)*V620)+'Pump Design Summary'!$D$16</f>
        <v>0</v>
      </c>
      <c r="X620">
        <f>IF(ISEVEN(V620),MAX('Pump Design Summary'!$D$29:$H$29)+50,0)</f>
        <v>0</v>
      </c>
      <c r="Y620"/>
    </row>
    <row r="621" spans="20:25">
      <c r="T621"/>
      <c r="U621"/>
      <c r="V621">
        <v>618</v>
      </c>
      <c r="W621">
        <f>((('Pump Design Summary'!$E$16-'Pump Design Summary'!$D$16)/1000)*V621)+'Pump Design Summary'!$D$16</f>
        <v>0</v>
      </c>
      <c r="X621">
        <f>IF(ISEVEN(V621),MAX('Pump Design Summary'!$D$29:$H$29)+50,0)</f>
        <v>50</v>
      </c>
      <c r="Y621"/>
    </row>
    <row r="622" spans="20:25">
      <c r="T622"/>
      <c r="U622"/>
      <c r="V622">
        <v>619</v>
      </c>
      <c r="W622">
        <f>((('Pump Design Summary'!$E$16-'Pump Design Summary'!$D$16)/1000)*V622)+'Pump Design Summary'!$D$16</f>
        <v>0</v>
      </c>
      <c r="X622">
        <f>IF(ISEVEN(V622),MAX('Pump Design Summary'!$D$29:$H$29)+50,0)</f>
        <v>0</v>
      </c>
      <c r="Y622"/>
    </row>
    <row r="623" spans="20:25">
      <c r="T623"/>
      <c r="U623"/>
      <c r="V623">
        <v>620</v>
      </c>
      <c r="W623">
        <f>((('Pump Design Summary'!$E$16-'Pump Design Summary'!$D$16)/1000)*V623)+'Pump Design Summary'!$D$16</f>
        <v>0</v>
      </c>
      <c r="X623">
        <f>IF(ISEVEN(V623),MAX('Pump Design Summary'!$D$29:$H$29)+50,0)</f>
        <v>50</v>
      </c>
      <c r="Y623"/>
    </row>
    <row r="624" spans="20:25">
      <c r="T624"/>
      <c r="U624"/>
      <c r="V624">
        <v>621</v>
      </c>
      <c r="W624">
        <f>((('Pump Design Summary'!$E$16-'Pump Design Summary'!$D$16)/1000)*V624)+'Pump Design Summary'!$D$16</f>
        <v>0</v>
      </c>
      <c r="X624">
        <f>IF(ISEVEN(V624),MAX('Pump Design Summary'!$D$29:$H$29)+50,0)</f>
        <v>0</v>
      </c>
      <c r="Y624"/>
    </row>
    <row r="625" spans="20:25">
      <c r="T625"/>
      <c r="U625"/>
      <c r="V625">
        <v>622</v>
      </c>
      <c r="W625">
        <f>((('Pump Design Summary'!$E$16-'Pump Design Summary'!$D$16)/1000)*V625)+'Pump Design Summary'!$D$16</f>
        <v>0</v>
      </c>
      <c r="X625">
        <f>IF(ISEVEN(V625),MAX('Pump Design Summary'!$D$29:$H$29)+50,0)</f>
        <v>50</v>
      </c>
      <c r="Y625"/>
    </row>
    <row r="626" spans="20:25">
      <c r="T626"/>
      <c r="U626"/>
      <c r="V626">
        <v>623</v>
      </c>
      <c r="W626">
        <f>((('Pump Design Summary'!$E$16-'Pump Design Summary'!$D$16)/1000)*V626)+'Pump Design Summary'!$D$16</f>
        <v>0</v>
      </c>
      <c r="X626">
        <f>IF(ISEVEN(V626),MAX('Pump Design Summary'!$D$29:$H$29)+50,0)</f>
        <v>0</v>
      </c>
      <c r="Y626"/>
    </row>
    <row r="627" spans="20:25">
      <c r="T627"/>
      <c r="U627"/>
      <c r="V627">
        <v>624</v>
      </c>
      <c r="W627">
        <f>((('Pump Design Summary'!$E$16-'Pump Design Summary'!$D$16)/1000)*V627)+'Pump Design Summary'!$D$16</f>
        <v>0</v>
      </c>
      <c r="X627">
        <f>IF(ISEVEN(V627),MAX('Pump Design Summary'!$D$29:$H$29)+50,0)</f>
        <v>50</v>
      </c>
      <c r="Y627"/>
    </row>
    <row r="628" spans="20:25">
      <c r="T628"/>
      <c r="U628"/>
      <c r="V628">
        <v>625</v>
      </c>
      <c r="W628">
        <f>((('Pump Design Summary'!$E$16-'Pump Design Summary'!$D$16)/1000)*V628)+'Pump Design Summary'!$D$16</f>
        <v>0</v>
      </c>
      <c r="X628">
        <f>IF(ISEVEN(V628),MAX('Pump Design Summary'!$D$29:$H$29)+50,0)</f>
        <v>0</v>
      </c>
      <c r="Y628"/>
    </row>
    <row r="629" spans="20:25">
      <c r="T629"/>
      <c r="U629"/>
      <c r="V629">
        <v>626</v>
      </c>
      <c r="W629">
        <f>((('Pump Design Summary'!$E$16-'Pump Design Summary'!$D$16)/1000)*V629)+'Pump Design Summary'!$D$16</f>
        <v>0</v>
      </c>
      <c r="X629">
        <f>IF(ISEVEN(V629),MAX('Pump Design Summary'!$D$29:$H$29)+50,0)</f>
        <v>50</v>
      </c>
      <c r="Y629"/>
    </row>
    <row r="630" spans="20:25">
      <c r="T630"/>
      <c r="U630"/>
      <c r="V630">
        <v>627</v>
      </c>
      <c r="W630">
        <f>((('Pump Design Summary'!$E$16-'Pump Design Summary'!$D$16)/1000)*V630)+'Pump Design Summary'!$D$16</f>
        <v>0</v>
      </c>
      <c r="X630">
        <f>IF(ISEVEN(V630),MAX('Pump Design Summary'!$D$29:$H$29)+50,0)</f>
        <v>0</v>
      </c>
      <c r="Y630"/>
    </row>
    <row r="631" spans="20:25">
      <c r="T631"/>
      <c r="U631"/>
      <c r="V631">
        <v>628</v>
      </c>
      <c r="W631">
        <f>((('Pump Design Summary'!$E$16-'Pump Design Summary'!$D$16)/1000)*V631)+'Pump Design Summary'!$D$16</f>
        <v>0</v>
      </c>
      <c r="X631">
        <f>IF(ISEVEN(V631),MAX('Pump Design Summary'!$D$29:$H$29)+50,0)</f>
        <v>50</v>
      </c>
      <c r="Y631"/>
    </row>
    <row r="632" spans="20:25">
      <c r="T632"/>
      <c r="U632"/>
      <c r="V632">
        <v>629</v>
      </c>
      <c r="W632">
        <f>((('Pump Design Summary'!$E$16-'Pump Design Summary'!$D$16)/1000)*V632)+'Pump Design Summary'!$D$16</f>
        <v>0</v>
      </c>
      <c r="X632">
        <f>IF(ISEVEN(V632),MAX('Pump Design Summary'!$D$29:$H$29)+50,0)</f>
        <v>0</v>
      </c>
      <c r="Y632"/>
    </row>
    <row r="633" spans="20:25">
      <c r="T633"/>
      <c r="U633"/>
      <c r="V633">
        <v>630</v>
      </c>
      <c r="W633">
        <f>((('Pump Design Summary'!$E$16-'Pump Design Summary'!$D$16)/1000)*V633)+'Pump Design Summary'!$D$16</f>
        <v>0</v>
      </c>
      <c r="X633">
        <f>IF(ISEVEN(V633),MAX('Pump Design Summary'!$D$29:$H$29)+50,0)</f>
        <v>50</v>
      </c>
      <c r="Y633"/>
    </row>
    <row r="634" spans="20:25">
      <c r="T634"/>
      <c r="U634"/>
      <c r="V634">
        <v>631</v>
      </c>
      <c r="W634">
        <f>((('Pump Design Summary'!$E$16-'Pump Design Summary'!$D$16)/1000)*V634)+'Pump Design Summary'!$D$16</f>
        <v>0</v>
      </c>
      <c r="X634">
        <f>IF(ISEVEN(V634),MAX('Pump Design Summary'!$D$29:$H$29)+50,0)</f>
        <v>0</v>
      </c>
      <c r="Y634"/>
    </row>
    <row r="635" spans="20:25">
      <c r="T635"/>
      <c r="U635"/>
      <c r="V635">
        <v>632</v>
      </c>
      <c r="W635">
        <f>((('Pump Design Summary'!$E$16-'Pump Design Summary'!$D$16)/1000)*V635)+'Pump Design Summary'!$D$16</f>
        <v>0</v>
      </c>
      <c r="X635">
        <f>IF(ISEVEN(V635),MAX('Pump Design Summary'!$D$29:$H$29)+50,0)</f>
        <v>50</v>
      </c>
      <c r="Y635"/>
    </row>
    <row r="636" spans="20:25">
      <c r="T636"/>
      <c r="U636"/>
      <c r="V636">
        <v>633</v>
      </c>
      <c r="W636">
        <f>((('Pump Design Summary'!$E$16-'Pump Design Summary'!$D$16)/1000)*V636)+'Pump Design Summary'!$D$16</f>
        <v>0</v>
      </c>
      <c r="X636">
        <f>IF(ISEVEN(V636),MAX('Pump Design Summary'!$D$29:$H$29)+50,0)</f>
        <v>0</v>
      </c>
      <c r="Y636"/>
    </row>
    <row r="637" spans="20:25">
      <c r="T637"/>
      <c r="U637"/>
      <c r="V637">
        <v>634</v>
      </c>
      <c r="W637">
        <f>((('Pump Design Summary'!$E$16-'Pump Design Summary'!$D$16)/1000)*V637)+'Pump Design Summary'!$D$16</f>
        <v>0</v>
      </c>
      <c r="X637">
        <f>IF(ISEVEN(V637),MAX('Pump Design Summary'!$D$29:$H$29)+50,0)</f>
        <v>50</v>
      </c>
      <c r="Y637"/>
    </row>
    <row r="638" spans="20:25">
      <c r="T638"/>
      <c r="U638"/>
      <c r="V638">
        <v>635</v>
      </c>
      <c r="W638">
        <f>((('Pump Design Summary'!$E$16-'Pump Design Summary'!$D$16)/1000)*V638)+'Pump Design Summary'!$D$16</f>
        <v>0</v>
      </c>
      <c r="X638">
        <f>IF(ISEVEN(V638),MAX('Pump Design Summary'!$D$29:$H$29)+50,0)</f>
        <v>0</v>
      </c>
      <c r="Y638"/>
    </row>
    <row r="639" spans="20:25">
      <c r="T639"/>
      <c r="U639"/>
      <c r="V639">
        <v>636</v>
      </c>
      <c r="W639">
        <f>((('Pump Design Summary'!$E$16-'Pump Design Summary'!$D$16)/1000)*V639)+'Pump Design Summary'!$D$16</f>
        <v>0</v>
      </c>
      <c r="X639">
        <f>IF(ISEVEN(V639),MAX('Pump Design Summary'!$D$29:$H$29)+50,0)</f>
        <v>50</v>
      </c>
      <c r="Y639"/>
    </row>
    <row r="640" spans="20:25">
      <c r="T640"/>
      <c r="U640"/>
      <c r="V640">
        <v>637</v>
      </c>
      <c r="W640">
        <f>((('Pump Design Summary'!$E$16-'Pump Design Summary'!$D$16)/1000)*V640)+'Pump Design Summary'!$D$16</f>
        <v>0</v>
      </c>
      <c r="X640">
        <f>IF(ISEVEN(V640),MAX('Pump Design Summary'!$D$29:$H$29)+50,0)</f>
        <v>0</v>
      </c>
      <c r="Y640"/>
    </row>
    <row r="641" spans="20:25">
      <c r="T641"/>
      <c r="U641"/>
      <c r="V641">
        <v>638</v>
      </c>
      <c r="W641">
        <f>((('Pump Design Summary'!$E$16-'Pump Design Summary'!$D$16)/1000)*V641)+'Pump Design Summary'!$D$16</f>
        <v>0</v>
      </c>
      <c r="X641">
        <f>IF(ISEVEN(V641),MAX('Pump Design Summary'!$D$29:$H$29)+50,0)</f>
        <v>50</v>
      </c>
      <c r="Y641"/>
    </row>
    <row r="642" spans="20:25">
      <c r="T642"/>
      <c r="U642"/>
      <c r="V642">
        <v>639</v>
      </c>
      <c r="W642">
        <f>((('Pump Design Summary'!$E$16-'Pump Design Summary'!$D$16)/1000)*V642)+'Pump Design Summary'!$D$16</f>
        <v>0</v>
      </c>
      <c r="X642">
        <f>IF(ISEVEN(V642),MAX('Pump Design Summary'!$D$29:$H$29)+50,0)</f>
        <v>0</v>
      </c>
      <c r="Y642"/>
    </row>
    <row r="643" spans="20:25">
      <c r="T643"/>
      <c r="U643"/>
      <c r="V643">
        <v>640</v>
      </c>
      <c r="W643">
        <f>((('Pump Design Summary'!$E$16-'Pump Design Summary'!$D$16)/1000)*V643)+'Pump Design Summary'!$D$16</f>
        <v>0</v>
      </c>
      <c r="X643">
        <f>IF(ISEVEN(V643),MAX('Pump Design Summary'!$D$29:$H$29)+50,0)</f>
        <v>50</v>
      </c>
      <c r="Y643"/>
    </row>
    <row r="644" spans="20:25">
      <c r="T644"/>
      <c r="U644"/>
      <c r="V644">
        <v>641</v>
      </c>
      <c r="W644">
        <f>((('Pump Design Summary'!$E$16-'Pump Design Summary'!$D$16)/1000)*V644)+'Pump Design Summary'!$D$16</f>
        <v>0</v>
      </c>
      <c r="X644">
        <f>IF(ISEVEN(V644),MAX('Pump Design Summary'!$D$29:$H$29)+50,0)</f>
        <v>0</v>
      </c>
      <c r="Y644"/>
    </row>
    <row r="645" spans="20:25">
      <c r="T645"/>
      <c r="U645"/>
      <c r="V645">
        <v>642</v>
      </c>
      <c r="W645">
        <f>((('Pump Design Summary'!$E$16-'Pump Design Summary'!$D$16)/1000)*V645)+'Pump Design Summary'!$D$16</f>
        <v>0</v>
      </c>
      <c r="X645">
        <f>IF(ISEVEN(V645),MAX('Pump Design Summary'!$D$29:$H$29)+50,0)</f>
        <v>50</v>
      </c>
      <c r="Y645"/>
    </row>
    <row r="646" spans="20:25">
      <c r="T646"/>
      <c r="U646"/>
      <c r="V646">
        <v>643</v>
      </c>
      <c r="W646">
        <f>((('Pump Design Summary'!$E$16-'Pump Design Summary'!$D$16)/1000)*V646)+'Pump Design Summary'!$D$16</f>
        <v>0</v>
      </c>
      <c r="X646">
        <f>IF(ISEVEN(V646),MAX('Pump Design Summary'!$D$29:$H$29)+50,0)</f>
        <v>0</v>
      </c>
      <c r="Y646"/>
    </row>
    <row r="647" spans="20:25">
      <c r="T647"/>
      <c r="U647"/>
      <c r="V647">
        <v>644</v>
      </c>
      <c r="W647">
        <f>((('Pump Design Summary'!$E$16-'Pump Design Summary'!$D$16)/1000)*V647)+'Pump Design Summary'!$D$16</f>
        <v>0</v>
      </c>
      <c r="X647">
        <f>IF(ISEVEN(V647),MAX('Pump Design Summary'!$D$29:$H$29)+50,0)</f>
        <v>50</v>
      </c>
      <c r="Y647"/>
    </row>
    <row r="648" spans="20:25">
      <c r="T648"/>
      <c r="U648"/>
      <c r="V648">
        <v>645</v>
      </c>
      <c r="W648">
        <f>((('Pump Design Summary'!$E$16-'Pump Design Summary'!$D$16)/1000)*V648)+'Pump Design Summary'!$D$16</f>
        <v>0</v>
      </c>
      <c r="X648">
        <f>IF(ISEVEN(V648),MAX('Pump Design Summary'!$D$29:$H$29)+50,0)</f>
        <v>0</v>
      </c>
      <c r="Y648"/>
    </row>
    <row r="649" spans="20:25">
      <c r="T649"/>
      <c r="U649"/>
      <c r="V649">
        <v>646</v>
      </c>
      <c r="W649">
        <f>((('Pump Design Summary'!$E$16-'Pump Design Summary'!$D$16)/1000)*V649)+'Pump Design Summary'!$D$16</f>
        <v>0</v>
      </c>
      <c r="X649">
        <f>IF(ISEVEN(V649),MAX('Pump Design Summary'!$D$29:$H$29)+50,0)</f>
        <v>50</v>
      </c>
      <c r="Y649"/>
    </row>
    <row r="650" spans="20:25">
      <c r="T650"/>
      <c r="U650"/>
      <c r="V650">
        <v>647</v>
      </c>
      <c r="W650">
        <f>((('Pump Design Summary'!$E$16-'Pump Design Summary'!$D$16)/1000)*V650)+'Pump Design Summary'!$D$16</f>
        <v>0</v>
      </c>
      <c r="X650">
        <f>IF(ISEVEN(V650),MAX('Pump Design Summary'!$D$29:$H$29)+50,0)</f>
        <v>0</v>
      </c>
      <c r="Y650"/>
    </row>
    <row r="651" spans="20:25">
      <c r="T651"/>
      <c r="U651"/>
      <c r="V651">
        <v>648</v>
      </c>
      <c r="W651">
        <f>((('Pump Design Summary'!$E$16-'Pump Design Summary'!$D$16)/1000)*V651)+'Pump Design Summary'!$D$16</f>
        <v>0</v>
      </c>
      <c r="X651">
        <f>IF(ISEVEN(V651),MAX('Pump Design Summary'!$D$29:$H$29)+50,0)</f>
        <v>50</v>
      </c>
      <c r="Y651"/>
    </row>
    <row r="652" spans="20:25">
      <c r="T652"/>
      <c r="U652"/>
      <c r="V652">
        <v>649</v>
      </c>
      <c r="W652">
        <f>((('Pump Design Summary'!$E$16-'Pump Design Summary'!$D$16)/1000)*V652)+'Pump Design Summary'!$D$16</f>
        <v>0</v>
      </c>
      <c r="X652">
        <f>IF(ISEVEN(V652),MAX('Pump Design Summary'!$D$29:$H$29)+50,0)</f>
        <v>0</v>
      </c>
      <c r="Y652"/>
    </row>
    <row r="653" spans="20:25">
      <c r="T653"/>
      <c r="U653"/>
      <c r="V653">
        <v>650</v>
      </c>
      <c r="W653">
        <f>((('Pump Design Summary'!$E$16-'Pump Design Summary'!$D$16)/1000)*V653)+'Pump Design Summary'!$D$16</f>
        <v>0</v>
      </c>
      <c r="X653">
        <f>IF(ISEVEN(V653),MAX('Pump Design Summary'!$D$29:$H$29)+50,0)</f>
        <v>50</v>
      </c>
      <c r="Y653"/>
    </row>
    <row r="654" spans="20:25">
      <c r="T654"/>
      <c r="U654"/>
      <c r="V654">
        <v>651</v>
      </c>
      <c r="W654">
        <f>((('Pump Design Summary'!$E$16-'Pump Design Summary'!$D$16)/1000)*V654)+'Pump Design Summary'!$D$16</f>
        <v>0</v>
      </c>
      <c r="X654">
        <f>IF(ISEVEN(V654),MAX('Pump Design Summary'!$D$29:$H$29)+50,0)</f>
        <v>0</v>
      </c>
      <c r="Y654"/>
    </row>
    <row r="655" spans="20:25">
      <c r="T655"/>
      <c r="U655"/>
      <c r="V655">
        <v>652</v>
      </c>
      <c r="W655">
        <f>((('Pump Design Summary'!$E$16-'Pump Design Summary'!$D$16)/1000)*V655)+'Pump Design Summary'!$D$16</f>
        <v>0</v>
      </c>
      <c r="X655">
        <f>IF(ISEVEN(V655),MAX('Pump Design Summary'!$D$29:$H$29)+50,0)</f>
        <v>50</v>
      </c>
      <c r="Y655"/>
    </row>
    <row r="656" spans="20:25">
      <c r="T656"/>
      <c r="U656"/>
      <c r="V656">
        <v>653</v>
      </c>
      <c r="W656">
        <f>((('Pump Design Summary'!$E$16-'Pump Design Summary'!$D$16)/1000)*V656)+'Pump Design Summary'!$D$16</f>
        <v>0</v>
      </c>
      <c r="X656">
        <f>IF(ISEVEN(V656),MAX('Pump Design Summary'!$D$29:$H$29)+50,0)</f>
        <v>0</v>
      </c>
      <c r="Y656"/>
    </row>
    <row r="657" spans="20:25">
      <c r="T657"/>
      <c r="U657"/>
      <c r="V657">
        <v>654</v>
      </c>
      <c r="W657">
        <f>((('Pump Design Summary'!$E$16-'Pump Design Summary'!$D$16)/1000)*V657)+'Pump Design Summary'!$D$16</f>
        <v>0</v>
      </c>
      <c r="X657">
        <f>IF(ISEVEN(V657),MAX('Pump Design Summary'!$D$29:$H$29)+50,0)</f>
        <v>50</v>
      </c>
      <c r="Y657"/>
    </row>
    <row r="658" spans="20:25">
      <c r="T658"/>
      <c r="U658"/>
      <c r="V658">
        <v>655</v>
      </c>
      <c r="W658">
        <f>((('Pump Design Summary'!$E$16-'Pump Design Summary'!$D$16)/1000)*V658)+'Pump Design Summary'!$D$16</f>
        <v>0</v>
      </c>
      <c r="X658">
        <f>IF(ISEVEN(V658),MAX('Pump Design Summary'!$D$29:$H$29)+50,0)</f>
        <v>0</v>
      </c>
      <c r="Y658"/>
    </row>
    <row r="659" spans="20:25">
      <c r="T659"/>
      <c r="U659"/>
      <c r="V659">
        <v>656</v>
      </c>
      <c r="W659">
        <f>((('Pump Design Summary'!$E$16-'Pump Design Summary'!$D$16)/1000)*V659)+'Pump Design Summary'!$D$16</f>
        <v>0</v>
      </c>
      <c r="X659">
        <f>IF(ISEVEN(V659),MAX('Pump Design Summary'!$D$29:$H$29)+50,0)</f>
        <v>50</v>
      </c>
      <c r="Y659"/>
    </row>
    <row r="660" spans="20:25">
      <c r="T660"/>
      <c r="U660"/>
      <c r="V660">
        <v>657</v>
      </c>
      <c r="W660">
        <f>((('Pump Design Summary'!$E$16-'Pump Design Summary'!$D$16)/1000)*V660)+'Pump Design Summary'!$D$16</f>
        <v>0</v>
      </c>
      <c r="X660">
        <f>IF(ISEVEN(V660),MAX('Pump Design Summary'!$D$29:$H$29)+50,0)</f>
        <v>0</v>
      </c>
      <c r="Y660"/>
    </row>
    <row r="661" spans="20:25">
      <c r="T661"/>
      <c r="U661"/>
      <c r="V661">
        <v>658</v>
      </c>
      <c r="W661">
        <f>((('Pump Design Summary'!$E$16-'Pump Design Summary'!$D$16)/1000)*V661)+'Pump Design Summary'!$D$16</f>
        <v>0</v>
      </c>
      <c r="X661">
        <f>IF(ISEVEN(V661),MAX('Pump Design Summary'!$D$29:$H$29)+50,0)</f>
        <v>50</v>
      </c>
      <c r="Y661"/>
    </row>
    <row r="662" spans="20:25">
      <c r="T662"/>
      <c r="U662"/>
      <c r="V662">
        <v>659</v>
      </c>
      <c r="W662">
        <f>((('Pump Design Summary'!$E$16-'Pump Design Summary'!$D$16)/1000)*V662)+'Pump Design Summary'!$D$16</f>
        <v>0</v>
      </c>
      <c r="X662">
        <f>IF(ISEVEN(V662),MAX('Pump Design Summary'!$D$29:$H$29)+50,0)</f>
        <v>0</v>
      </c>
      <c r="Y662"/>
    </row>
    <row r="663" spans="20:25">
      <c r="T663"/>
      <c r="U663"/>
      <c r="V663">
        <v>660</v>
      </c>
      <c r="W663">
        <f>((('Pump Design Summary'!$E$16-'Pump Design Summary'!$D$16)/1000)*V663)+'Pump Design Summary'!$D$16</f>
        <v>0</v>
      </c>
      <c r="X663">
        <f>IF(ISEVEN(V663),MAX('Pump Design Summary'!$D$29:$H$29)+50,0)</f>
        <v>50</v>
      </c>
      <c r="Y663"/>
    </row>
    <row r="664" spans="20:25">
      <c r="T664"/>
      <c r="U664"/>
      <c r="V664">
        <v>661</v>
      </c>
      <c r="W664">
        <f>((('Pump Design Summary'!$E$16-'Pump Design Summary'!$D$16)/1000)*V664)+'Pump Design Summary'!$D$16</f>
        <v>0</v>
      </c>
      <c r="X664">
        <f>IF(ISEVEN(V664),MAX('Pump Design Summary'!$D$29:$H$29)+50,0)</f>
        <v>0</v>
      </c>
      <c r="Y664"/>
    </row>
    <row r="665" spans="20:25">
      <c r="T665"/>
      <c r="U665"/>
      <c r="V665">
        <v>662</v>
      </c>
      <c r="W665">
        <f>((('Pump Design Summary'!$E$16-'Pump Design Summary'!$D$16)/1000)*V665)+'Pump Design Summary'!$D$16</f>
        <v>0</v>
      </c>
      <c r="X665">
        <f>IF(ISEVEN(V665),MAX('Pump Design Summary'!$D$29:$H$29)+50,0)</f>
        <v>50</v>
      </c>
      <c r="Y665"/>
    </row>
    <row r="666" spans="20:25">
      <c r="T666"/>
      <c r="U666"/>
      <c r="V666">
        <v>663</v>
      </c>
      <c r="W666">
        <f>((('Pump Design Summary'!$E$16-'Pump Design Summary'!$D$16)/1000)*V666)+'Pump Design Summary'!$D$16</f>
        <v>0</v>
      </c>
      <c r="X666">
        <f>IF(ISEVEN(V666),MAX('Pump Design Summary'!$D$29:$H$29)+50,0)</f>
        <v>0</v>
      </c>
      <c r="Y666"/>
    </row>
    <row r="667" spans="20:25">
      <c r="T667"/>
      <c r="U667"/>
      <c r="V667">
        <v>664</v>
      </c>
      <c r="W667">
        <f>((('Pump Design Summary'!$E$16-'Pump Design Summary'!$D$16)/1000)*V667)+'Pump Design Summary'!$D$16</f>
        <v>0</v>
      </c>
      <c r="X667">
        <f>IF(ISEVEN(V667),MAX('Pump Design Summary'!$D$29:$H$29)+50,0)</f>
        <v>50</v>
      </c>
      <c r="Y667"/>
    </row>
    <row r="668" spans="20:25">
      <c r="T668"/>
      <c r="U668"/>
      <c r="V668">
        <v>665</v>
      </c>
      <c r="W668">
        <f>((('Pump Design Summary'!$E$16-'Pump Design Summary'!$D$16)/1000)*V668)+'Pump Design Summary'!$D$16</f>
        <v>0</v>
      </c>
      <c r="X668">
        <f>IF(ISEVEN(V668),MAX('Pump Design Summary'!$D$29:$H$29)+50,0)</f>
        <v>0</v>
      </c>
      <c r="Y668"/>
    </row>
    <row r="669" spans="20:25">
      <c r="T669"/>
      <c r="U669"/>
      <c r="V669">
        <v>666</v>
      </c>
      <c r="W669">
        <f>((('Pump Design Summary'!$E$16-'Pump Design Summary'!$D$16)/1000)*V669)+'Pump Design Summary'!$D$16</f>
        <v>0</v>
      </c>
      <c r="X669">
        <f>IF(ISEVEN(V669),MAX('Pump Design Summary'!$D$29:$H$29)+50,0)</f>
        <v>50</v>
      </c>
      <c r="Y669"/>
    </row>
    <row r="670" spans="20:25">
      <c r="T670"/>
      <c r="U670"/>
      <c r="V670">
        <v>667</v>
      </c>
      <c r="W670">
        <f>((('Pump Design Summary'!$E$16-'Pump Design Summary'!$D$16)/1000)*V670)+'Pump Design Summary'!$D$16</f>
        <v>0</v>
      </c>
      <c r="X670">
        <f>IF(ISEVEN(V670),MAX('Pump Design Summary'!$D$29:$H$29)+50,0)</f>
        <v>0</v>
      </c>
      <c r="Y670"/>
    </row>
    <row r="671" spans="20:25">
      <c r="T671"/>
      <c r="U671"/>
      <c r="V671">
        <v>668</v>
      </c>
      <c r="W671">
        <f>((('Pump Design Summary'!$E$16-'Pump Design Summary'!$D$16)/1000)*V671)+'Pump Design Summary'!$D$16</f>
        <v>0</v>
      </c>
      <c r="X671">
        <f>IF(ISEVEN(V671),MAX('Pump Design Summary'!$D$29:$H$29)+50,0)</f>
        <v>50</v>
      </c>
      <c r="Y671"/>
    </row>
    <row r="672" spans="20:25">
      <c r="T672"/>
      <c r="U672"/>
      <c r="V672">
        <v>669</v>
      </c>
      <c r="W672">
        <f>((('Pump Design Summary'!$E$16-'Pump Design Summary'!$D$16)/1000)*V672)+'Pump Design Summary'!$D$16</f>
        <v>0</v>
      </c>
      <c r="X672">
        <f>IF(ISEVEN(V672),MAX('Pump Design Summary'!$D$29:$H$29)+50,0)</f>
        <v>0</v>
      </c>
      <c r="Y672"/>
    </row>
    <row r="673" spans="20:25">
      <c r="T673"/>
      <c r="U673"/>
      <c r="V673">
        <v>670</v>
      </c>
      <c r="W673">
        <f>((('Pump Design Summary'!$E$16-'Pump Design Summary'!$D$16)/1000)*V673)+'Pump Design Summary'!$D$16</f>
        <v>0</v>
      </c>
      <c r="X673">
        <f>IF(ISEVEN(V673),MAX('Pump Design Summary'!$D$29:$H$29)+50,0)</f>
        <v>50</v>
      </c>
      <c r="Y673"/>
    </row>
    <row r="674" spans="20:25">
      <c r="T674"/>
      <c r="U674"/>
      <c r="V674">
        <v>671</v>
      </c>
      <c r="W674">
        <f>((('Pump Design Summary'!$E$16-'Pump Design Summary'!$D$16)/1000)*V674)+'Pump Design Summary'!$D$16</f>
        <v>0</v>
      </c>
      <c r="X674">
        <f>IF(ISEVEN(V674),MAX('Pump Design Summary'!$D$29:$H$29)+50,0)</f>
        <v>0</v>
      </c>
      <c r="Y674"/>
    </row>
    <row r="675" spans="20:25">
      <c r="T675"/>
      <c r="U675"/>
      <c r="V675">
        <v>672</v>
      </c>
      <c r="W675">
        <f>((('Pump Design Summary'!$E$16-'Pump Design Summary'!$D$16)/1000)*V675)+'Pump Design Summary'!$D$16</f>
        <v>0</v>
      </c>
      <c r="X675">
        <f>IF(ISEVEN(V675),MAX('Pump Design Summary'!$D$29:$H$29)+50,0)</f>
        <v>50</v>
      </c>
      <c r="Y675"/>
    </row>
    <row r="676" spans="20:25">
      <c r="T676"/>
      <c r="U676"/>
      <c r="V676">
        <v>673</v>
      </c>
      <c r="W676">
        <f>((('Pump Design Summary'!$E$16-'Pump Design Summary'!$D$16)/1000)*V676)+'Pump Design Summary'!$D$16</f>
        <v>0</v>
      </c>
      <c r="X676">
        <f>IF(ISEVEN(V676),MAX('Pump Design Summary'!$D$29:$H$29)+50,0)</f>
        <v>0</v>
      </c>
      <c r="Y676"/>
    </row>
    <row r="677" spans="20:25">
      <c r="T677"/>
      <c r="U677"/>
      <c r="V677">
        <v>674</v>
      </c>
      <c r="W677">
        <f>((('Pump Design Summary'!$E$16-'Pump Design Summary'!$D$16)/1000)*V677)+'Pump Design Summary'!$D$16</f>
        <v>0</v>
      </c>
      <c r="X677">
        <f>IF(ISEVEN(V677),MAX('Pump Design Summary'!$D$29:$H$29)+50,0)</f>
        <v>50</v>
      </c>
      <c r="Y677"/>
    </row>
    <row r="678" spans="20:25">
      <c r="T678"/>
      <c r="U678"/>
      <c r="V678">
        <v>675</v>
      </c>
      <c r="W678">
        <f>((('Pump Design Summary'!$E$16-'Pump Design Summary'!$D$16)/1000)*V678)+'Pump Design Summary'!$D$16</f>
        <v>0</v>
      </c>
      <c r="X678">
        <f>IF(ISEVEN(V678),MAX('Pump Design Summary'!$D$29:$H$29)+50,0)</f>
        <v>0</v>
      </c>
      <c r="Y678"/>
    </row>
    <row r="679" spans="20:25">
      <c r="T679"/>
      <c r="U679"/>
      <c r="V679">
        <v>676</v>
      </c>
      <c r="W679">
        <f>((('Pump Design Summary'!$E$16-'Pump Design Summary'!$D$16)/1000)*V679)+'Pump Design Summary'!$D$16</f>
        <v>0</v>
      </c>
      <c r="X679">
        <f>IF(ISEVEN(V679),MAX('Pump Design Summary'!$D$29:$H$29)+50,0)</f>
        <v>50</v>
      </c>
      <c r="Y679"/>
    </row>
    <row r="680" spans="20:25">
      <c r="T680"/>
      <c r="U680"/>
      <c r="V680">
        <v>677</v>
      </c>
      <c r="W680">
        <f>((('Pump Design Summary'!$E$16-'Pump Design Summary'!$D$16)/1000)*V680)+'Pump Design Summary'!$D$16</f>
        <v>0</v>
      </c>
      <c r="X680">
        <f>IF(ISEVEN(V680),MAX('Pump Design Summary'!$D$29:$H$29)+50,0)</f>
        <v>0</v>
      </c>
      <c r="Y680"/>
    </row>
    <row r="681" spans="20:25">
      <c r="T681"/>
      <c r="U681"/>
      <c r="V681">
        <v>678</v>
      </c>
      <c r="W681">
        <f>((('Pump Design Summary'!$E$16-'Pump Design Summary'!$D$16)/1000)*V681)+'Pump Design Summary'!$D$16</f>
        <v>0</v>
      </c>
      <c r="X681">
        <f>IF(ISEVEN(V681),MAX('Pump Design Summary'!$D$29:$H$29)+50,0)</f>
        <v>50</v>
      </c>
      <c r="Y681"/>
    </row>
    <row r="682" spans="20:25">
      <c r="T682"/>
      <c r="U682"/>
      <c r="V682">
        <v>679</v>
      </c>
      <c r="W682">
        <f>((('Pump Design Summary'!$E$16-'Pump Design Summary'!$D$16)/1000)*V682)+'Pump Design Summary'!$D$16</f>
        <v>0</v>
      </c>
      <c r="X682">
        <f>IF(ISEVEN(V682),MAX('Pump Design Summary'!$D$29:$H$29)+50,0)</f>
        <v>0</v>
      </c>
      <c r="Y682"/>
    </row>
    <row r="683" spans="20:25">
      <c r="T683"/>
      <c r="U683"/>
      <c r="V683">
        <v>680</v>
      </c>
      <c r="W683">
        <f>((('Pump Design Summary'!$E$16-'Pump Design Summary'!$D$16)/1000)*V683)+'Pump Design Summary'!$D$16</f>
        <v>0</v>
      </c>
      <c r="X683">
        <f>IF(ISEVEN(V683),MAX('Pump Design Summary'!$D$29:$H$29)+50,0)</f>
        <v>50</v>
      </c>
      <c r="Y683"/>
    </row>
    <row r="684" spans="20:25">
      <c r="T684"/>
      <c r="U684"/>
      <c r="V684">
        <v>681</v>
      </c>
      <c r="W684">
        <f>((('Pump Design Summary'!$E$16-'Pump Design Summary'!$D$16)/1000)*V684)+'Pump Design Summary'!$D$16</f>
        <v>0</v>
      </c>
      <c r="X684">
        <f>IF(ISEVEN(V684),MAX('Pump Design Summary'!$D$29:$H$29)+50,0)</f>
        <v>0</v>
      </c>
      <c r="Y684"/>
    </row>
    <row r="685" spans="20:25">
      <c r="T685"/>
      <c r="U685"/>
      <c r="V685">
        <v>682</v>
      </c>
      <c r="W685">
        <f>((('Pump Design Summary'!$E$16-'Pump Design Summary'!$D$16)/1000)*V685)+'Pump Design Summary'!$D$16</f>
        <v>0</v>
      </c>
      <c r="X685">
        <f>IF(ISEVEN(V685),MAX('Pump Design Summary'!$D$29:$H$29)+50,0)</f>
        <v>50</v>
      </c>
      <c r="Y685"/>
    </row>
    <row r="686" spans="20:25">
      <c r="T686"/>
      <c r="U686"/>
      <c r="V686">
        <v>683</v>
      </c>
      <c r="W686">
        <f>((('Pump Design Summary'!$E$16-'Pump Design Summary'!$D$16)/1000)*V686)+'Pump Design Summary'!$D$16</f>
        <v>0</v>
      </c>
      <c r="X686">
        <f>IF(ISEVEN(V686),MAX('Pump Design Summary'!$D$29:$H$29)+50,0)</f>
        <v>0</v>
      </c>
      <c r="Y686"/>
    </row>
    <row r="687" spans="20:25">
      <c r="T687"/>
      <c r="U687"/>
      <c r="V687">
        <v>684</v>
      </c>
      <c r="W687">
        <f>((('Pump Design Summary'!$E$16-'Pump Design Summary'!$D$16)/1000)*V687)+'Pump Design Summary'!$D$16</f>
        <v>0</v>
      </c>
      <c r="X687">
        <f>IF(ISEVEN(V687),MAX('Pump Design Summary'!$D$29:$H$29)+50,0)</f>
        <v>50</v>
      </c>
      <c r="Y687"/>
    </row>
    <row r="688" spans="20:25">
      <c r="T688"/>
      <c r="U688"/>
      <c r="V688">
        <v>685</v>
      </c>
      <c r="W688">
        <f>((('Pump Design Summary'!$E$16-'Pump Design Summary'!$D$16)/1000)*V688)+'Pump Design Summary'!$D$16</f>
        <v>0</v>
      </c>
      <c r="X688">
        <f>IF(ISEVEN(V688),MAX('Pump Design Summary'!$D$29:$H$29)+50,0)</f>
        <v>0</v>
      </c>
      <c r="Y688"/>
    </row>
    <row r="689" spans="20:25">
      <c r="T689"/>
      <c r="U689"/>
      <c r="V689">
        <v>686</v>
      </c>
      <c r="W689">
        <f>((('Pump Design Summary'!$E$16-'Pump Design Summary'!$D$16)/1000)*V689)+'Pump Design Summary'!$D$16</f>
        <v>0</v>
      </c>
      <c r="X689">
        <f>IF(ISEVEN(V689),MAX('Pump Design Summary'!$D$29:$H$29)+50,0)</f>
        <v>50</v>
      </c>
      <c r="Y689"/>
    </row>
    <row r="690" spans="20:25">
      <c r="T690"/>
      <c r="U690"/>
      <c r="V690">
        <v>687</v>
      </c>
      <c r="W690">
        <f>((('Pump Design Summary'!$E$16-'Pump Design Summary'!$D$16)/1000)*V690)+'Pump Design Summary'!$D$16</f>
        <v>0</v>
      </c>
      <c r="X690">
        <f>IF(ISEVEN(V690),MAX('Pump Design Summary'!$D$29:$H$29)+50,0)</f>
        <v>0</v>
      </c>
      <c r="Y690"/>
    </row>
    <row r="691" spans="20:25">
      <c r="T691"/>
      <c r="U691"/>
      <c r="V691">
        <v>688</v>
      </c>
      <c r="W691">
        <f>((('Pump Design Summary'!$E$16-'Pump Design Summary'!$D$16)/1000)*V691)+'Pump Design Summary'!$D$16</f>
        <v>0</v>
      </c>
      <c r="X691">
        <f>IF(ISEVEN(V691),MAX('Pump Design Summary'!$D$29:$H$29)+50,0)</f>
        <v>50</v>
      </c>
      <c r="Y691"/>
    </row>
    <row r="692" spans="20:25">
      <c r="T692"/>
      <c r="U692"/>
      <c r="V692">
        <v>689</v>
      </c>
      <c r="W692">
        <f>((('Pump Design Summary'!$E$16-'Pump Design Summary'!$D$16)/1000)*V692)+'Pump Design Summary'!$D$16</f>
        <v>0</v>
      </c>
      <c r="X692">
        <f>IF(ISEVEN(V692),MAX('Pump Design Summary'!$D$29:$H$29)+50,0)</f>
        <v>0</v>
      </c>
      <c r="Y692"/>
    </row>
    <row r="693" spans="20:25">
      <c r="T693"/>
      <c r="U693"/>
      <c r="V693">
        <v>690</v>
      </c>
      <c r="W693">
        <f>((('Pump Design Summary'!$E$16-'Pump Design Summary'!$D$16)/1000)*V693)+'Pump Design Summary'!$D$16</f>
        <v>0</v>
      </c>
      <c r="X693">
        <f>IF(ISEVEN(V693),MAX('Pump Design Summary'!$D$29:$H$29)+50,0)</f>
        <v>50</v>
      </c>
      <c r="Y693"/>
    </row>
    <row r="694" spans="20:25">
      <c r="T694"/>
      <c r="U694"/>
      <c r="V694">
        <v>691</v>
      </c>
      <c r="W694">
        <f>((('Pump Design Summary'!$E$16-'Pump Design Summary'!$D$16)/1000)*V694)+'Pump Design Summary'!$D$16</f>
        <v>0</v>
      </c>
      <c r="X694">
        <f>IF(ISEVEN(V694),MAX('Pump Design Summary'!$D$29:$H$29)+50,0)</f>
        <v>0</v>
      </c>
      <c r="Y694"/>
    </row>
    <row r="695" spans="20:25">
      <c r="T695"/>
      <c r="U695"/>
      <c r="V695">
        <v>692</v>
      </c>
      <c r="W695">
        <f>((('Pump Design Summary'!$E$16-'Pump Design Summary'!$D$16)/1000)*V695)+'Pump Design Summary'!$D$16</f>
        <v>0</v>
      </c>
      <c r="X695">
        <f>IF(ISEVEN(V695),MAX('Pump Design Summary'!$D$29:$H$29)+50,0)</f>
        <v>50</v>
      </c>
      <c r="Y695"/>
    </row>
    <row r="696" spans="20:25">
      <c r="T696"/>
      <c r="U696"/>
      <c r="V696">
        <v>693</v>
      </c>
      <c r="W696">
        <f>((('Pump Design Summary'!$E$16-'Pump Design Summary'!$D$16)/1000)*V696)+'Pump Design Summary'!$D$16</f>
        <v>0</v>
      </c>
      <c r="X696">
        <f>IF(ISEVEN(V696),MAX('Pump Design Summary'!$D$29:$H$29)+50,0)</f>
        <v>0</v>
      </c>
      <c r="Y696"/>
    </row>
    <row r="697" spans="20:25">
      <c r="T697"/>
      <c r="U697"/>
      <c r="V697">
        <v>694</v>
      </c>
      <c r="W697">
        <f>((('Pump Design Summary'!$E$16-'Pump Design Summary'!$D$16)/1000)*V697)+'Pump Design Summary'!$D$16</f>
        <v>0</v>
      </c>
      <c r="X697">
        <f>IF(ISEVEN(V697),MAX('Pump Design Summary'!$D$29:$H$29)+50,0)</f>
        <v>50</v>
      </c>
      <c r="Y697"/>
    </row>
    <row r="698" spans="20:25">
      <c r="T698"/>
      <c r="U698"/>
      <c r="V698">
        <v>695</v>
      </c>
      <c r="W698">
        <f>((('Pump Design Summary'!$E$16-'Pump Design Summary'!$D$16)/1000)*V698)+'Pump Design Summary'!$D$16</f>
        <v>0</v>
      </c>
      <c r="X698">
        <f>IF(ISEVEN(V698),MAX('Pump Design Summary'!$D$29:$H$29)+50,0)</f>
        <v>0</v>
      </c>
      <c r="Y698"/>
    </row>
    <row r="699" spans="20:25">
      <c r="T699"/>
      <c r="U699"/>
      <c r="V699">
        <v>696</v>
      </c>
      <c r="W699">
        <f>((('Pump Design Summary'!$E$16-'Pump Design Summary'!$D$16)/1000)*V699)+'Pump Design Summary'!$D$16</f>
        <v>0</v>
      </c>
      <c r="X699">
        <f>IF(ISEVEN(V699),MAX('Pump Design Summary'!$D$29:$H$29)+50,0)</f>
        <v>50</v>
      </c>
      <c r="Y699"/>
    </row>
    <row r="700" spans="20:25">
      <c r="T700"/>
      <c r="U700"/>
      <c r="V700">
        <v>697</v>
      </c>
      <c r="W700">
        <f>((('Pump Design Summary'!$E$16-'Pump Design Summary'!$D$16)/1000)*V700)+'Pump Design Summary'!$D$16</f>
        <v>0</v>
      </c>
      <c r="X700">
        <f>IF(ISEVEN(V700),MAX('Pump Design Summary'!$D$29:$H$29)+50,0)</f>
        <v>0</v>
      </c>
      <c r="Y700"/>
    </row>
    <row r="701" spans="20:25">
      <c r="T701"/>
      <c r="U701"/>
      <c r="V701">
        <v>698</v>
      </c>
      <c r="W701">
        <f>((('Pump Design Summary'!$E$16-'Pump Design Summary'!$D$16)/1000)*V701)+'Pump Design Summary'!$D$16</f>
        <v>0</v>
      </c>
      <c r="X701">
        <f>IF(ISEVEN(V701),MAX('Pump Design Summary'!$D$29:$H$29)+50,0)</f>
        <v>50</v>
      </c>
      <c r="Y701"/>
    </row>
    <row r="702" spans="20:25">
      <c r="T702"/>
      <c r="U702"/>
      <c r="V702">
        <v>699</v>
      </c>
      <c r="W702">
        <f>((('Pump Design Summary'!$E$16-'Pump Design Summary'!$D$16)/1000)*V702)+'Pump Design Summary'!$D$16</f>
        <v>0</v>
      </c>
      <c r="X702">
        <f>IF(ISEVEN(V702),MAX('Pump Design Summary'!$D$29:$H$29)+50,0)</f>
        <v>0</v>
      </c>
      <c r="Y702"/>
    </row>
    <row r="703" spans="20:25">
      <c r="T703"/>
      <c r="U703"/>
      <c r="V703">
        <v>700</v>
      </c>
      <c r="W703">
        <f>((('Pump Design Summary'!$E$16-'Pump Design Summary'!$D$16)/1000)*V703)+'Pump Design Summary'!$D$16</f>
        <v>0</v>
      </c>
      <c r="X703">
        <f>IF(ISEVEN(V703),MAX('Pump Design Summary'!$D$29:$H$29)+50,0)</f>
        <v>50</v>
      </c>
      <c r="Y703"/>
    </row>
    <row r="704" spans="20:25">
      <c r="T704"/>
      <c r="U704"/>
      <c r="V704">
        <v>701</v>
      </c>
      <c r="W704">
        <f>((('Pump Design Summary'!$E$16-'Pump Design Summary'!$D$16)/1000)*V704)+'Pump Design Summary'!$D$16</f>
        <v>0</v>
      </c>
      <c r="X704">
        <f>IF(ISEVEN(V704),MAX('Pump Design Summary'!$D$29:$H$29)+50,0)</f>
        <v>0</v>
      </c>
      <c r="Y704"/>
    </row>
    <row r="705" spans="20:25">
      <c r="T705"/>
      <c r="U705"/>
      <c r="V705">
        <v>702</v>
      </c>
      <c r="W705">
        <f>((('Pump Design Summary'!$E$16-'Pump Design Summary'!$D$16)/1000)*V705)+'Pump Design Summary'!$D$16</f>
        <v>0</v>
      </c>
      <c r="X705">
        <f>IF(ISEVEN(V705),MAX('Pump Design Summary'!$D$29:$H$29)+50,0)</f>
        <v>50</v>
      </c>
      <c r="Y705"/>
    </row>
    <row r="706" spans="20:25">
      <c r="T706"/>
      <c r="U706"/>
      <c r="V706">
        <v>703</v>
      </c>
      <c r="W706">
        <f>((('Pump Design Summary'!$E$16-'Pump Design Summary'!$D$16)/1000)*V706)+'Pump Design Summary'!$D$16</f>
        <v>0</v>
      </c>
      <c r="X706">
        <f>IF(ISEVEN(V706),MAX('Pump Design Summary'!$D$29:$H$29)+50,0)</f>
        <v>0</v>
      </c>
      <c r="Y706"/>
    </row>
    <row r="707" spans="20:25">
      <c r="T707"/>
      <c r="U707"/>
      <c r="V707">
        <v>704</v>
      </c>
      <c r="W707">
        <f>((('Pump Design Summary'!$E$16-'Pump Design Summary'!$D$16)/1000)*V707)+'Pump Design Summary'!$D$16</f>
        <v>0</v>
      </c>
      <c r="X707">
        <f>IF(ISEVEN(V707),MAX('Pump Design Summary'!$D$29:$H$29)+50,0)</f>
        <v>50</v>
      </c>
      <c r="Y707"/>
    </row>
    <row r="708" spans="20:25">
      <c r="T708"/>
      <c r="U708"/>
      <c r="V708">
        <v>705</v>
      </c>
      <c r="W708">
        <f>((('Pump Design Summary'!$E$16-'Pump Design Summary'!$D$16)/1000)*V708)+'Pump Design Summary'!$D$16</f>
        <v>0</v>
      </c>
      <c r="X708">
        <f>IF(ISEVEN(V708),MAX('Pump Design Summary'!$D$29:$H$29)+50,0)</f>
        <v>0</v>
      </c>
      <c r="Y708"/>
    </row>
    <row r="709" spans="20:25">
      <c r="T709"/>
      <c r="U709"/>
      <c r="V709">
        <v>706</v>
      </c>
      <c r="W709">
        <f>((('Pump Design Summary'!$E$16-'Pump Design Summary'!$D$16)/1000)*V709)+'Pump Design Summary'!$D$16</f>
        <v>0</v>
      </c>
      <c r="X709">
        <f>IF(ISEVEN(V709),MAX('Pump Design Summary'!$D$29:$H$29)+50,0)</f>
        <v>50</v>
      </c>
      <c r="Y709"/>
    </row>
    <row r="710" spans="20:25">
      <c r="T710"/>
      <c r="U710"/>
      <c r="V710">
        <v>707</v>
      </c>
      <c r="W710">
        <f>((('Pump Design Summary'!$E$16-'Pump Design Summary'!$D$16)/1000)*V710)+'Pump Design Summary'!$D$16</f>
        <v>0</v>
      </c>
      <c r="X710">
        <f>IF(ISEVEN(V710),MAX('Pump Design Summary'!$D$29:$H$29)+50,0)</f>
        <v>0</v>
      </c>
      <c r="Y710"/>
    </row>
    <row r="711" spans="20:25">
      <c r="T711"/>
      <c r="U711"/>
      <c r="V711">
        <v>708</v>
      </c>
      <c r="W711">
        <f>((('Pump Design Summary'!$E$16-'Pump Design Summary'!$D$16)/1000)*V711)+'Pump Design Summary'!$D$16</f>
        <v>0</v>
      </c>
      <c r="X711">
        <f>IF(ISEVEN(V711),MAX('Pump Design Summary'!$D$29:$H$29)+50,0)</f>
        <v>50</v>
      </c>
      <c r="Y711"/>
    </row>
    <row r="712" spans="20:25">
      <c r="T712"/>
      <c r="U712"/>
      <c r="V712">
        <v>709</v>
      </c>
      <c r="W712">
        <f>((('Pump Design Summary'!$E$16-'Pump Design Summary'!$D$16)/1000)*V712)+'Pump Design Summary'!$D$16</f>
        <v>0</v>
      </c>
      <c r="X712">
        <f>IF(ISEVEN(V712),MAX('Pump Design Summary'!$D$29:$H$29)+50,0)</f>
        <v>0</v>
      </c>
      <c r="Y712"/>
    </row>
    <row r="713" spans="20:25">
      <c r="T713"/>
      <c r="U713"/>
      <c r="V713">
        <v>710</v>
      </c>
      <c r="W713">
        <f>((('Pump Design Summary'!$E$16-'Pump Design Summary'!$D$16)/1000)*V713)+'Pump Design Summary'!$D$16</f>
        <v>0</v>
      </c>
      <c r="X713">
        <f>IF(ISEVEN(V713),MAX('Pump Design Summary'!$D$29:$H$29)+50,0)</f>
        <v>50</v>
      </c>
      <c r="Y713"/>
    </row>
    <row r="714" spans="20:25">
      <c r="T714"/>
      <c r="U714"/>
      <c r="V714">
        <v>711</v>
      </c>
      <c r="W714">
        <f>((('Pump Design Summary'!$E$16-'Pump Design Summary'!$D$16)/1000)*V714)+'Pump Design Summary'!$D$16</f>
        <v>0</v>
      </c>
      <c r="X714">
        <f>IF(ISEVEN(V714),MAX('Pump Design Summary'!$D$29:$H$29)+50,0)</f>
        <v>0</v>
      </c>
      <c r="Y714"/>
    </row>
    <row r="715" spans="20:25">
      <c r="T715"/>
      <c r="U715"/>
      <c r="V715">
        <v>712</v>
      </c>
      <c r="W715">
        <f>((('Pump Design Summary'!$E$16-'Pump Design Summary'!$D$16)/1000)*V715)+'Pump Design Summary'!$D$16</f>
        <v>0</v>
      </c>
      <c r="X715">
        <f>IF(ISEVEN(V715),MAX('Pump Design Summary'!$D$29:$H$29)+50,0)</f>
        <v>50</v>
      </c>
      <c r="Y715"/>
    </row>
    <row r="716" spans="20:25">
      <c r="T716"/>
      <c r="U716"/>
      <c r="V716">
        <v>713</v>
      </c>
      <c r="W716">
        <f>((('Pump Design Summary'!$E$16-'Pump Design Summary'!$D$16)/1000)*V716)+'Pump Design Summary'!$D$16</f>
        <v>0</v>
      </c>
      <c r="X716">
        <f>IF(ISEVEN(V716),MAX('Pump Design Summary'!$D$29:$H$29)+50,0)</f>
        <v>0</v>
      </c>
      <c r="Y716"/>
    </row>
    <row r="717" spans="20:25">
      <c r="T717"/>
      <c r="U717"/>
      <c r="V717">
        <v>714</v>
      </c>
      <c r="W717">
        <f>((('Pump Design Summary'!$E$16-'Pump Design Summary'!$D$16)/1000)*V717)+'Pump Design Summary'!$D$16</f>
        <v>0</v>
      </c>
      <c r="X717">
        <f>IF(ISEVEN(V717),MAX('Pump Design Summary'!$D$29:$H$29)+50,0)</f>
        <v>50</v>
      </c>
      <c r="Y717"/>
    </row>
    <row r="718" spans="20:25">
      <c r="T718"/>
      <c r="U718"/>
      <c r="V718">
        <v>715</v>
      </c>
      <c r="W718">
        <f>((('Pump Design Summary'!$E$16-'Pump Design Summary'!$D$16)/1000)*V718)+'Pump Design Summary'!$D$16</f>
        <v>0</v>
      </c>
      <c r="X718">
        <f>IF(ISEVEN(V718),MAX('Pump Design Summary'!$D$29:$H$29)+50,0)</f>
        <v>0</v>
      </c>
      <c r="Y718"/>
    </row>
    <row r="719" spans="20:25">
      <c r="T719"/>
      <c r="U719"/>
      <c r="V719">
        <v>716</v>
      </c>
      <c r="W719">
        <f>((('Pump Design Summary'!$E$16-'Pump Design Summary'!$D$16)/1000)*V719)+'Pump Design Summary'!$D$16</f>
        <v>0</v>
      </c>
      <c r="X719">
        <f>IF(ISEVEN(V719),MAX('Pump Design Summary'!$D$29:$H$29)+50,0)</f>
        <v>50</v>
      </c>
      <c r="Y719"/>
    </row>
    <row r="720" spans="20:25">
      <c r="T720"/>
      <c r="U720"/>
      <c r="V720">
        <v>717</v>
      </c>
      <c r="W720">
        <f>((('Pump Design Summary'!$E$16-'Pump Design Summary'!$D$16)/1000)*V720)+'Pump Design Summary'!$D$16</f>
        <v>0</v>
      </c>
      <c r="X720">
        <f>IF(ISEVEN(V720),MAX('Pump Design Summary'!$D$29:$H$29)+50,0)</f>
        <v>0</v>
      </c>
      <c r="Y720"/>
    </row>
    <row r="721" spans="20:25">
      <c r="T721"/>
      <c r="U721"/>
      <c r="V721">
        <v>718</v>
      </c>
      <c r="W721">
        <f>((('Pump Design Summary'!$E$16-'Pump Design Summary'!$D$16)/1000)*V721)+'Pump Design Summary'!$D$16</f>
        <v>0</v>
      </c>
      <c r="X721">
        <f>IF(ISEVEN(V721),MAX('Pump Design Summary'!$D$29:$H$29)+50,0)</f>
        <v>50</v>
      </c>
      <c r="Y721"/>
    </row>
    <row r="722" spans="20:25">
      <c r="T722"/>
      <c r="U722"/>
      <c r="V722">
        <v>719</v>
      </c>
      <c r="W722">
        <f>((('Pump Design Summary'!$E$16-'Pump Design Summary'!$D$16)/1000)*V722)+'Pump Design Summary'!$D$16</f>
        <v>0</v>
      </c>
      <c r="X722">
        <f>IF(ISEVEN(V722),MAX('Pump Design Summary'!$D$29:$H$29)+50,0)</f>
        <v>0</v>
      </c>
      <c r="Y722"/>
    </row>
    <row r="723" spans="20:25">
      <c r="T723"/>
      <c r="U723"/>
      <c r="V723">
        <v>720</v>
      </c>
      <c r="W723">
        <f>((('Pump Design Summary'!$E$16-'Pump Design Summary'!$D$16)/1000)*V723)+'Pump Design Summary'!$D$16</f>
        <v>0</v>
      </c>
      <c r="X723">
        <f>IF(ISEVEN(V723),MAX('Pump Design Summary'!$D$29:$H$29)+50,0)</f>
        <v>50</v>
      </c>
      <c r="Y723"/>
    </row>
    <row r="724" spans="20:25">
      <c r="T724"/>
      <c r="U724"/>
      <c r="V724">
        <v>721</v>
      </c>
      <c r="W724">
        <f>((('Pump Design Summary'!$E$16-'Pump Design Summary'!$D$16)/1000)*V724)+'Pump Design Summary'!$D$16</f>
        <v>0</v>
      </c>
      <c r="X724">
        <f>IF(ISEVEN(V724),MAX('Pump Design Summary'!$D$29:$H$29)+50,0)</f>
        <v>0</v>
      </c>
      <c r="Y724"/>
    </row>
    <row r="725" spans="20:25">
      <c r="T725"/>
      <c r="U725"/>
      <c r="V725">
        <v>722</v>
      </c>
      <c r="W725">
        <f>((('Pump Design Summary'!$E$16-'Pump Design Summary'!$D$16)/1000)*V725)+'Pump Design Summary'!$D$16</f>
        <v>0</v>
      </c>
      <c r="X725">
        <f>IF(ISEVEN(V725),MAX('Pump Design Summary'!$D$29:$H$29)+50,0)</f>
        <v>50</v>
      </c>
      <c r="Y725"/>
    </row>
    <row r="726" spans="20:25">
      <c r="T726"/>
      <c r="U726"/>
      <c r="V726">
        <v>723</v>
      </c>
      <c r="W726">
        <f>((('Pump Design Summary'!$E$16-'Pump Design Summary'!$D$16)/1000)*V726)+'Pump Design Summary'!$D$16</f>
        <v>0</v>
      </c>
      <c r="X726">
        <f>IF(ISEVEN(V726),MAX('Pump Design Summary'!$D$29:$H$29)+50,0)</f>
        <v>0</v>
      </c>
      <c r="Y726"/>
    </row>
    <row r="727" spans="20:25">
      <c r="T727"/>
      <c r="U727"/>
      <c r="V727">
        <v>724</v>
      </c>
      <c r="W727">
        <f>((('Pump Design Summary'!$E$16-'Pump Design Summary'!$D$16)/1000)*V727)+'Pump Design Summary'!$D$16</f>
        <v>0</v>
      </c>
      <c r="X727">
        <f>IF(ISEVEN(V727),MAX('Pump Design Summary'!$D$29:$H$29)+50,0)</f>
        <v>50</v>
      </c>
      <c r="Y727"/>
    </row>
    <row r="728" spans="20:25">
      <c r="T728"/>
      <c r="U728"/>
      <c r="V728">
        <v>725</v>
      </c>
      <c r="W728">
        <f>((('Pump Design Summary'!$E$16-'Pump Design Summary'!$D$16)/1000)*V728)+'Pump Design Summary'!$D$16</f>
        <v>0</v>
      </c>
      <c r="X728">
        <f>IF(ISEVEN(V728),MAX('Pump Design Summary'!$D$29:$H$29)+50,0)</f>
        <v>0</v>
      </c>
      <c r="Y728"/>
    </row>
    <row r="729" spans="20:25">
      <c r="T729"/>
      <c r="U729"/>
      <c r="V729">
        <v>726</v>
      </c>
      <c r="W729">
        <f>((('Pump Design Summary'!$E$16-'Pump Design Summary'!$D$16)/1000)*V729)+'Pump Design Summary'!$D$16</f>
        <v>0</v>
      </c>
      <c r="X729">
        <f>IF(ISEVEN(V729),MAX('Pump Design Summary'!$D$29:$H$29)+50,0)</f>
        <v>50</v>
      </c>
      <c r="Y729"/>
    </row>
    <row r="730" spans="20:25">
      <c r="T730"/>
      <c r="U730"/>
      <c r="V730">
        <v>727</v>
      </c>
      <c r="W730">
        <f>((('Pump Design Summary'!$E$16-'Pump Design Summary'!$D$16)/1000)*V730)+'Pump Design Summary'!$D$16</f>
        <v>0</v>
      </c>
      <c r="X730">
        <f>IF(ISEVEN(V730),MAX('Pump Design Summary'!$D$29:$H$29)+50,0)</f>
        <v>0</v>
      </c>
      <c r="Y730"/>
    </row>
    <row r="731" spans="20:25">
      <c r="T731"/>
      <c r="U731"/>
      <c r="V731">
        <v>728</v>
      </c>
      <c r="W731">
        <f>((('Pump Design Summary'!$E$16-'Pump Design Summary'!$D$16)/1000)*V731)+'Pump Design Summary'!$D$16</f>
        <v>0</v>
      </c>
      <c r="X731">
        <f>IF(ISEVEN(V731),MAX('Pump Design Summary'!$D$29:$H$29)+50,0)</f>
        <v>50</v>
      </c>
      <c r="Y731"/>
    </row>
    <row r="732" spans="20:25">
      <c r="T732"/>
      <c r="U732"/>
      <c r="V732">
        <v>729</v>
      </c>
      <c r="W732">
        <f>((('Pump Design Summary'!$E$16-'Pump Design Summary'!$D$16)/1000)*V732)+'Pump Design Summary'!$D$16</f>
        <v>0</v>
      </c>
      <c r="X732">
        <f>IF(ISEVEN(V732),MAX('Pump Design Summary'!$D$29:$H$29)+50,0)</f>
        <v>0</v>
      </c>
      <c r="Y732"/>
    </row>
    <row r="733" spans="20:25">
      <c r="T733"/>
      <c r="U733"/>
      <c r="V733">
        <v>730</v>
      </c>
      <c r="W733">
        <f>((('Pump Design Summary'!$E$16-'Pump Design Summary'!$D$16)/1000)*V733)+'Pump Design Summary'!$D$16</f>
        <v>0</v>
      </c>
      <c r="X733">
        <f>IF(ISEVEN(V733),MAX('Pump Design Summary'!$D$29:$H$29)+50,0)</f>
        <v>50</v>
      </c>
      <c r="Y733"/>
    </row>
    <row r="734" spans="20:25">
      <c r="T734"/>
      <c r="U734"/>
      <c r="V734">
        <v>731</v>
      </c>
      <c r="W734">
        <f>((('Pump Design Summary'!$E$16-'Pump Design Summary'!$D$16)/1000)*V734)+'Pump Design Summary'!$D$16</f>
        <v>0</v>
      </c>
      <c r="X734">
        <f>IF(ISEVEN(V734),MAX('Pump Design Summary'!$D$29:$H$29)+50,0)</f>
        <v>0</v>
      </c>
      <c r="Y734"/>
    </row>
    <row r="735" spans="20:25">
      <c r="T735"/>
      <c r="U735"/>
      <c r="V735">
        <v>732</v>
      </c>
      <c r="W735">
        <f>((('Pump Design Summary'!$E$16-'Pump Design Summary'!$D$16)/1000)*V735)+'Pump Design Summary'!$D$16</f>
        <v>0</v>
      </c>
      <c r="X735">
        <f>IF(ISEVEN(V735),MAX('Pump Design Summary'!$D$29:$H$29)+50,0)</f>
        <v>50</v>
      </c>
      <c r="Y735"/>
    </row>
    <row r="736" spans="20:25">
      <c r="T736"/>
      <c r="U736"/>
      <c r="V736">
        <v>733</v>
      </c>
      <c r="W736">
        <f>((('Pump Design Summary'!$E$16-'Pump Design Summary'!$D$16)/1000)*V736)+'Pump Design Summary'!$D$16</f>
        <v>0</v>
      </c>
      <c r="X736">
        <f>IF(ISEVEN(V736),MAX('Pump Design Summary'!$D$29:$H$29)+50,0)</f>
        <v>0</v>
      </c>
      <c r="Y736"/>
    </row>
    <row r="737" spans="20:25">
      <c r="T737"/>
      <c r="U737"/>
      <c r="V737">
        <v>734</v>
      </c>
      <c r="W737">
        <f>((('Pump Design Summary'!$E$16-'Pump Design Summary'!$D$16)/1000)*V737)+'Pump Design Summary'!$D$16</f>
        <v>0</v>
      </c>
      <c r="X737">
        <f>IF(ISEVEN(V737),MAX('Pump Design Summary'!$D$29:$H$29)+50,0)</f>
        <v>50</v>
      </c>
      <c r="Y737"/>
    </row>
    <row r="738" spans="20:25">
      <c r="T738"/>
      <c r="U738"/>
      <c r="V738">
        <v>735</v>
      </c>
      <c r="W738">
        <f>((('Pump Design Summary'!$E$16-'Pump Design Summary'!$D$16)/1000)*V738)+'Pump Design Summary'!$D$16</f>
        <v>0</v>
      </c>
      <c r="X738">
        <f>IF(ISEVEN(V738),MAX('Pump Design Summary'!$D$29:$H$29)+50,0)</f>
        <v>0</v>
      </c>
      <c r="Y738"/>
    </row>
    <row r="739" spans="20:25">
      <c r="T739"/>
      <c r="U739"/>
      <c r="V739">
        <v>736</v>
      </c>
      <c r="W739">
        <f>((('Pump Design Summary'!$E$16-'Pump Design Summary'!$D$16)/1000)*V739)+'Pump Design Summary'!$D$16</f>
        <v>0</v>
      </c>
      <c r="X739">
        <f>IF(ISEVEN(V739),MAX('Pump Design Summary'!$D$29:$H$29)+50,0)</f>
        <v>50</v>
      </c>
      <c r="Y739"/>
    </row>
    <row r="740" spans="20:25">
      <c r="T740"/>
      <c r="U740"/>
      <c r="V740">
        <v>737</v>
      </c>
      <c r="W740">
        <f>((('Pump Design Summary'!$E$16-'Pump Design Summary'!$D$16)/1000)*V740)+'Pump Design Summary'!$D$16</f>
        <v>0</v>
      </c>
      <c r="X740">
        <f>IF(ISEVEN(V740),MAX('Pump Design Summary'!$D$29:$H$29)+50,0)</f>
        <v>0</v>
      </c>
      <c r="Y740"/>
    </row>
    <row r="741" spans="20:25">
      <c r="T741"/>
      <c r="U741"/>
      <c r="V741">
        <v>738</v>
      </c>
      <c r="W741">
        <f>((('Pump Design Summary'!$E$16-'Pump Design Summary'!$D$16)/1000)*V741)+'Pump Design Summary'!$D$16</f>
        <v>0</v>
      </c>
      <c r="X741">
        <f>IF(ISEVEN(V741),MAX('Pump Design Summary'!$D$29:$H$29)+50,0)</f>
        <v>50</v>
      </c>
      <c r="Y741"/>
    </row>
    <row r="742" spans="20:25">
      <c r="T742"/>
      <c r="U742"/>
      <c r="V742">
        <v>739</v>
      </c>
      <c r="W742">
        <f>((('Pump Design Summary'!$E$16-'Pump Design Summary'!$D$16)/1000)*V742)+'Pump Design Summary'!$D$16</f>
        <v>0</v>
      </c>
      <c r="X742">
        <f>IF(ISEVEN(V742),MAX('Pump Design Summary'!$D$29:$H$29)+50,0)</f>
        <v>0</v>
      </c>
      <c r="Y742"/>
    </row>
    <row r="743" spans="20:25">
      <c r="T743"/>
      <c r="U743"/>
      <c r="V743">
        <v>740</v>
      </c>
      <c r="W743">
        <f>((('Pump Design Summary'!$E$16-'Pump Design Summary'!$D$16)/1000)*V743)+'Pump Design Summary'!$D$16</f>
        <v>0</v>
      </c>
      <c r="X743">
        <f>IF(ISEVEN(V743),MAX('Pump Design Summary'!$D$29:$H$29)+50,0)</f>
        <v>50</v>
      </c>
      <c r="Y743"/>
    </row>
    <row r="744" spans="20:25">
      <c r="T744"/>
      <c r="U744"/>
      <c r="V744">
        <v>741</v>
      </c>
      <c r="W744">
        <f>((('Pump Design Summary'!$E$16-'Pump Design Summary'!$D$16)/1000)*V744)+'Pump Design Summary'!$D$16</f>
        <v>0</v>
      </c>
      <c r="X744">
        <f>IF(ISEVEN(V744),MAX('Pump Design Summary'!$D$29:$H$29)+50,0)</f>
        <v>0</v>
      </c>
      <c r="Y744"/>
    </row>
    <row r="745" spans="20:25">
      <c r="T745"/>
      <c r="U745"/>
      <c r="V745">
        <v>742</v>
      </c>
      <c r="W745">
        <f>((('Pump Design Summary'!$E$16-'Pump Design Summary'!$D$16)/1000)*V745)+'Pump Design Summary'!$D$16</f>
        <v>0</v>
      </c>
      <c r="X745">
        <f>IF(ISEVEN(V745),MAX('Pump Design Summary'!$D$29:$H$29)+50,0)</f>
        <v>50</v>
      </c>
      <c r="Y745"/>
    </row>
    <row r="746" spans="20:25">
      <c r="T746"/>
      <c r="U746"/>
      <c r="V746">
        <v>743</v>
      </c>
      <c r="W746">
        <f>((('Pump Design Summary'!$E$16-'Pump Design Summary'!$D$16)/1000)*V746)+'Pump Design Summary'!$D$16</f>
        <v>0</v>
      </c>
      <c r="X746">
        <f>IF(ISEVEN(V746),MAX('Pump Design Summary'!$D$29:$H$29)+50,0)</f>
        <v>0</v>
      </c>
      <c r="Y746"/>
    </row>
    <row r="747" spans="20:25">
      <c r="T747"/>
      <c r="U747"/>
      <c r="V747">
        <v>744</v>
      </c>
      <c r="W747">
        <f>((('Pump Design Summary'!$E$16-'Pump Design Summary'!$D$16)/1000)*V747)+'Pump Design Summary'!$D$16</f>
        <v>0</v>
      </c>
      <c r="X747">
        <f>IF(ISEVEN(V747),MAX('Pump Design Summary'!$D$29:$H$29)+50,0)</f>
        <v>50</v>
      </c>
      <c r="Y747"/>
    </row>
    <row r="748" spans="20:25">
      <c r="T748"/>
      <c r="U748"/>
      <c r="V748">
        <v>745</v>
      </c>
      <c r="W748">
        <f>((('Pump Design Summary'!$E$16-'Pump Design Summary'!$D$16)/1000)*V748)+'Pump Design Summary'!$D$16</f>
        <v>0</v>
      </c>
      <c r="X748">
        <f>IF(ISEVEN(V748),MAX('Pump Design Summary'!$D$29:$H$29)+50,0)</f>
        <v>0</v>
      </c>
      <c r="Y748"/>
    </row>
    <row r="749" spans="20:25">
      <c r="T749"/>
      <c r="U749"/>
      <c r="V749">
        <v>746</v>
      </c>
      <c r="W749">
        <f>((('Pump Design Summary'!$E$16-'Pump Design Summary'!$D$16)/1000)*V749)+'Pump Design Summary'!$D$16</f>
        <v>0</v>
      </c>
      <c r="X749">
        <f>IF(ISEVEN(V749),MAX('Pump Design Summary'!$D$29:$H$29)+50,0)</f>
        <v>50</v>
      </c>
      <c r="Y749"/>
    </row>
    <row r="750" spans="20:25">
      <c r="T750"/>
      <c r="U750"/>
      <c r="V750">
        <v>747</v>
      </c>
      <c r="W750">
        <f>((('Pump Design Summary'!$E$16-'Pump Design Summary'!$D$16)/1000)*V750)+'Pump Design Summary'!$D$16</f>
        <v>0</v>
      </c>
      <c r="X750">
        <f>IF(ISEVEN(V750),MAX('Pump Design Summary'!$D$29:$H$29)+50,0)</f>
        <v>0</v>
      </c>
      <c r="Y750"/>
    </row>
    <row r="751" spans="20:25">
      <c r="T751"/>
      <c r="U751"/>
      <c r="V751">
        <v>748</v>
      </c>
      <c r="W751">
        <f>((('Pump Design Summary'!$E$16-'Pump Design Summary'!$D$16)/1000)*V751)+'Pump Design Summary'!$D$16</f>
        <v>0</v>
      </c>
      <c r="X751">
        <f>IF(ISEVEN(V751),MAX('Pump Design Summary'!$D$29:$H$29)+50,0)</f>
        <v>50</v>
      </c>
      <c r="Y751"/>
    </row>
    <row r="752" spans="20:25">
      <c r="T752"/>
      <c r="U752"/>
      <c r="V752">
        <v>749</v>
      </c>
      <c r="W752">
        <f>((('Pump Design Summary'!$E$16-'Pump Design Summary'!$D$16)/1000)*V752)+'Pump Design Summary'!$D$16</f>
        <v>0</v>
      </c>
      <c r="X752">
        <f>IF(ISEVEN(V752),MAX('Pump Design Summary'!$D$29:$H$29)+50,0)</f>
        <v>0</v>
      </c>
      <c r="Y752"/>
    </row>
    <row r="753" spans="20:25">
      <c r="T753"/>
      <c r="U753"/>
      <c r="V753">
        <v>750</v>
      </c>
      <c r="W753">
        <f>((('Pump Design Summary'!$E$16-'Pump Design Summary'!$D$16)/1000)*V753)+'Pump Design Summary'!$D$16</f>
        <v>0</v>
      </c>
      <c r="X753">
        <f>IF(ISEVEN(V753),MAX('Pump Design Summary'!$D$29:$H$29)+50,0)</f>
        <v>50</v>
      </c>
      <c r="Y753"/>
    </row>
    <row r="754" spans="20:25">
      <c r="T754"/>
      <c r="U754"/>
      <c r="V754">
        <v>751</v>
      </c>
      <c r="W754">
        <f>((('Pump Design Summary'!$E$16-'Pump Design Summary'!$D$16)/1000)*V754)+'Pump Design Summary'!$D$16</f>
        <v>0</v>
      </c>
      <c r="X754">
        <f>IF(ISEVEN(V754),MAX('Pump Design Summary'!$D$29:$H$29)+50,0)</f>
        <v>0</v>
      </c>
      <c r="Y754"/>
    </row>
    <row r="755" spans="20:25">
      <c r="T755"/>
      <c r="U755"/>
      <c r="V755">
        <v>752</v>
      </c>
      <c r="W755">
        <f>((('Pump Design Summary'!$E$16-'Pump Design Summary'!$D$16)/1000)*V755)+'Pump Design Summary'!$D$16</f>
        <v>0</v>
      </c>
      <c r="X755">
        <f>IF(ISEVEN(V755),MAX('Pump Design Summary'!$D$29:$H$29)+50,0)</f>
        <v>50</v>
      </c>
      <c r="Y755"/>
    </row>
    <row r="756" spans="20:25">
      <c r="T756"/>
      <c r="U756"/>
      <c r="V756">
        <v>753</v>
      </c>
      <c r="W756">
        <f>((('Pump Design Summary'!$E$16-'Pump Design Summary'!$D$16)/1000)*V756)+'Pump Design Summary'!$D$16</f>
        <v>0</v>
      </c>
      <c r="X756">
        <f>IF(ISEVEN(V756),MAX('Pump Design Summary'!$D$29:$H$29)+50,0)</f>
        <v>0</v>
      </c>
      <c r="Y756"/>
    </row>
    <row r="757" spans="20:25">
      <c r="T757"/>
      <c r="U757"/>
      <c r="V757">
        <v>754</v>
      </c>
      <c r="W757">
        <f>((('Pump Design Summary'!$E$16-'Pump Design Summary'!$D$16)/1000)*V757)+'Pump Design Summary'!$D$16</f>
        <v>0</v>
      </c>
      <c r="X757">
        <f>IF(ISEVEN(V757),MAX('Pump Design Summary'!$D$29:$H$29)+50,0)</f>
        <v>50</v>
      </c>
      <c r="Y757"/>
    </row>
    <row r="758" spans="20:25">
      <c r="T758"/>
      <c r="U758"/>
      <c r="V758">
        <v>755</v>
      </c>
      <c r="W758">
        <f>((('Pump Design Summary'!$E$16-'Pump Design Summary'!$D$16)/1000)*V758)+'Pump Design Summary'!$D$16</f>
        <v>0</v>
      </c>
      <c r="X758">
        <f>IF(ISEVEN(V758),MAX('Pump Design Summary'!$D$29:$H$29)+50,0)</f>
        <v>0</v>
      </c>
      <c r="Y758"/>
    </row>
    <row r="759" spans="20:25">
      <c r="T759"/>
      <c r="U759"/>
      <c r="V759">
        <v>756</v>
      </c>
      <c r="W759">
        <f>((('Pump Design Summary'!$E$16-'Pump Design Summary'!$D$16)/1000)*V759)+'Pump Design Summary'!$D$16</f>
        <v>0</v>
      </c>
      <c r="X759">
        <f>IF(ISEVEN(V759),MAX('Pump Design Summary'!$D$29:$H$29)+50,0)</f>
        <v>50</v>
      </c>
      <c r="Y759"/>
    </row>
    <row r="760" spans="20:25">
      <c r="T760"/>
      <c r="U760"/>
      <c r="V760">
        <v>757</v>
      </c>
      <c r="W760">
        <f>((('Pump Design Summary'!$E$16-'Pump Design Summary'!$D$16)/1000)*V760)+'Pump Design Summary'!$D$16</f>
        <v>0</v>
      </c>
      <c r="X760">
        <f>IF(ISEVEN(V760),MAX('Pump Design Summary'!$D$29:$H$29)+50,0)</f>
        <v>0</v>
      </c>
      <c r="Y760"/>
    </row>
    <row r="761" spans="20:25">
      <c r="T761"/>
      <c r="U761"/>
      <c r="V761">
        <v>758</v>
      </c>
      <c r="W761">
        <f>((('Pump Design Summary'!$E$16-'Pump Design Summary'!$D$16)/1000)*V761)+'Pump Design Summary'!$D$16</f>
        <v>0</v>
      </c>
      <c r="X761">
        <f>IF(ISEVEN(V761),MAX('Pump Design Summary'!$D$29:$H$29)+50,0)</f>
        <v>50</v>
      </c>
      <c r="Y761"/>
    </row>
    <row r="762" spans="20:25">
      <c r="T762"/>
      <c r="U762"/>
      <c r="V762">
        <v>759</v>
      </c>
      <c r="W762">
        <f>((('Pump Design Summary'!$E$16-'Pump Design Summary'!$D$16)/1000)*V762)+'Pump Design Summary'!$D$16</f>
        <v>0</v>
      </c>
      <c r="X762">
        <f>IF(ISEVEN(V762),MAX('Pump Design Summary'!$D$29:$H$29)+50,0)</f>
        <v>0</v>
      </c>
      <c r="Y762"/>
    </row>
    <row r="763" spans="20:25">
      <c r="T763"/>
      <c r="U763"/>
      <c r="V763">
        <v>760</v>
      </c>
      <c r="W763">
        <f>((('Pump Design Summary'!$E$16-'Pump Design Summary'!$D$16)/1000)*V763)+'Pump Design Summary'!$D$16</f>
        <v>0</v>
      </c>
      <c r="X763">
        <f>IF(ISEVEN(V763),MAX('Pump Design Summary'!$D$29:$H$29)+50,0)</f>
        <v>50</v>
      </c>
      <c r="Y763"/>
    </row>
    <row r="764" spans="20:25">
      <c r="T764"/>
      <c r="U764"/>
      <c r="V764">
        <v>761</v>
      </c>
      <c r="W764">
        <f>((('Pump Design Summary'!$E$16-'Pump Design Summary'!$D$16)/1000)*V764)+'Pump Design Summary'!$D$16</f>
        <v>0</v>
      </c>
      <c r="X764">
        <f>IF(ISEVEN(V764),MAX('Pump Design Summary'!$D$29:$H$29)+50,0)</f>
        <v>0</v>
      </c>
      <c r="Y764"/>
    </row>
    <row r="765" spans="20:25">
      <c r="T765"/>
      <c r="U765"/>
      <c r="V765">
        <v>762</v>
      </c>
      <c r="W765">
        <f>((('Pump Design Summary'!$E$16-'Pump Design Summary'!$D$16)/1000)*V765)+'Pump Design Summary'!$D$16</f>
        <v>0</v>
      </c>
      <c r="X765">
        <f>IF(ISEVEN(V765),MAX('Pump Design Summary'!$D$29:$H$29)+50,0)</f>
        <v>50</v>
      </c>
      <c r="Y765"/>
    </row>
    <row r="766" spans="20:25">
      <c r="T766"/>
      <c r="U766"/>
      <c r="V766">
        <v>763</v>
      </c>
      <c r="W766">
        <f>((('Pump Design Summary'!$E$16-'Pump Design Summary'!$D$16)/1000)*V766)+'Pump Design Summary'!$D$16</f>
        <v>0</v>
      </c>
      <c r="X766">
        <f>IF(ISEVEN(V766),MAX('Pump Design Summary'!$D$29:$H$29)+50,0)</f>
        <v>0</v>
      </c>
      <c r="Y766"/>
    </row>
    <row r="767" spans="20:25">
      <c r="T767"/>
      <c r="U767"/>
      <c r="V767">
        <v>764</v>
      </c>
      <c r="W767">
        <f>((('Pump Design Summary'!$E$16-'Pump Design Summary'!$D$16)/1000)*V767)+'Pump Design Summary'!$D$16</f>
        <v>0</v>
      </c>
      <c r="X767">
        <f>IF(ISEVEN(V767),MAX('Pump Design Summary'!$D$29:$H$29)+50,0)</f>
        <v>50</v>
      </c>
      <c r="Y767"/>
    </row>
    <row r="768" spans="20:25">
      <c r="T768"/>
      <c r="U768"/>
      <c r="V768">
        <v>765</v>
      </c>
      <c r="W768">
        <f>((('Pump Design Summary'!$E$16-'Pump Design Summary'!$D$16)/1000)*V768)+'Pump Design Summary'!$D$16</f>
        <v>0</v>
      </c>
      <c r="X768">
        <f>IF(ISEVEN(V768),MAX('Pump Design Summary'!$D$29:$H$29)+50,0)</f>
        <v>0</v>
      </c>
      <c r="Y768"/>
    </row>
    <row r="769" spans="20:25">
      <c r="T769"/>
      <c r="U769"/>
      <c r="V769">
        <v>766</v>
      </c>
      <c r="W769">
        <f>((('Pump Design Summary'!$E$16-'Pump Design Summary'!$D$16)/1000)*V769)+'Pump Design Summary'!$D$16</f>
        <v>0</v>
      </c>
      <c r="X769">
        <f>IF(ISEVEN(V769),MAX('Pump Design Summary'!$D$29:$H$29)+50,0)</f>
        <v>50</v>
      </c>
      <c r="Y769"/>
    </row>
    <row r="770" spans="20:25">
      <c r="T770"/>
      <c r="U770"/>
      <c r="V770">
        <v>767</v>
      </c>
      <c r="W770">
        <f>((('Pump Design Summary'!$E$16-'Pump Design Summary'!$D$16)/1000)*V770)+'Pump Design Summary'!$D$16</f>
        <v>0</v>
      </c>
      <c r="X770">
        <f>IF(ISEVEN(V770),MAX('Pump Design Summary'!$D$29:$H$29)+50,0)</f>
        <v>0</v>
      </c>
      <c r="Y770"/>
    </row>
    <row r="771" spans="20:25">
      <c r="T771"/>
      <c r="U771"/>
      <c r="V771">
        <v>768</v>
      </c>
      <c r="W771">
        <f>((('Pump Design Summary'!$E$16-'Pump Design Summary'!$D$16)/1000)*V771)+'Pump Design Summary'!$D$16</f>
        <v>0</v>
      </c>
      <c r="X771">
        <f>IF(ISEVEN(V771),MAX('Pump Design Summary'!$D$29:$H$29)+50,0)</f>
        <v>50</v>
      </c>
      <c r="Y771"/>
    </row>
    <row r="772" spans="20:25">
      <c r="T772"/>
      <c r="U772"/>
      <c r="V772">
        <v>769</v>
      </c>
      <c r="W772">
        <f>((('Pump Design Summary'!$E$16-'Pump Design Summary'!$D$16)/1000)*V772)+'Pump Design Summary'!$D$16</f>
        <v>0</v>
      </c>
      <c r="X772">
        <f>IF(ISEVEN(V772),MAX('Pump Design Summary'!$D$29:$H$29)+50,0)</f>
        <v>0</v>
      </c>
      <c r="Y772"/>
    </row>
    <row r="773" spans="20:25">
      <c r="T773"/>
      <c r="U773"/>
      <c r="V773">
        <v>770</v>
      </c>
      <c r="W773">
        <f>((('Pump Design Summary'!$E$16-'Pump Design Summary'!$D$16)/1000)*V773)+'Pump Design Summary'!$D$16</f>
        <v>0</v>
      </c>
      <c r="X773">
        <f>IF(ISEVEN(V773),MAX('Pump Design Summary'!$D$29:$H$29)+50,0)</f>
        <v>50</v>
      </c>
      <c r="Y773"/>
    </row>
    <row r="774" spans="20:25">
      <c r="T774"/>
      <c r="U774"/>
      <c r="V774">
        <v>771</v>
      </c>
      <c r="W774">
        <f>((('Pump Design Summary'!$E$16-'Pump Design Summary'!$D$16)/1000)*V774)+'Pump Design Summary'!$D$16</f>
        <v>0</v>
      </c>
      <c r="X774">
        <f>IF(ISEVEN(V774),MAX('Pump Design Summary'!$D$29:$H$29)+50,0)</f>
        <v>0</v>
      </c>
      <c r="Y774"/>
    </row>
    <row r="775" spans="20:25">
      <c r="T775"/>
      <c r="U775"/>
      <c r="V775">
        <v>772</v>
      </c>
      <c r="W775">
        <f>((('Pump Design Summary'!$E$16-'Pump Design Summary'!$D$16)/1000)*V775)+'Pump Design Summary'!$D$16</f>
        <v>0</v>
      </c>
      <c r="X775">
        <f>IF(ISEVEN(V775),MAX('Pump Design Summary'!$D$29:$H$29)+50,0)</f>
        <v>50</v>
      </c>
      <c r="Y775"/>
    </row>
    <row r="776" spans="20:25">
      <c r="T776"/>
      <c r="U776"/>
      <c r="V776">
        <v>773</v>
      </c>
      <c r="W776">
        <f>((('Pump Design Summary'!$E$16-'Pump Design Summary'!$D$16)/1000)*V776)+'Pump Design Summary'!$D$16</f>
        <v>0</v>
      </c>
      <c r="X776">
        <f>IF(ISEVEN(V776),MAX('Pump Design Summary'!$D$29:$H$29)+50,0)</f>
        <v>0</v>
      </c>
      <c r="Y776"/>
    </row>
    <row r="777" spans="20:25">
      <c r="T777"/>
      <c r="U777"/>
      <c r="V777">
        <v>774</v>
      </c>
      <c r="W777">
        <f>((('Pump Design Summary'!$E$16-'Pump Design Summary'!$D$16)/1000)*V777)+'Pump Design Summary'!$D$16</f>
        <v>0</v>
      </c>
      <c r="X777">
        <f>IF(ISEVEN(V777),MAX('Pump Design Summary'!$D$29:$H$29)+50,0)</f>
        <v>50</v>
      </c>
      <c r="Y777"/>
    </row>
    <row r="778" spans="20:25">
      <c r="T778"/>
      <c r="U778"/>
      <c r="V778">
        <v>775</v>
      </c>
      <c r="W778">
        <f>((('Pump Design Summary'!$E$16-'Pump Design Summary'!$D$16)/1000)*V778)+'Pump Design Summary'!$D$16</f>
        <v>0</v>
      </c>
      <c r="X778">
        <f>IF(ISEVEN(V778),MAX('Pump Design Summary'!$D$29:$H$29)+50,0)</f>
        <v>0</v>
      </c>
      <c r="Y778"/>
    </row>
    <row r="779" spans="20:25">
      <c r="T779"/>
      <c r="U779"/>
      <c r="V779">
        <v>776</v>
      </c>
      <c r="W779">
        <f>((('Pump Design Summary'!$E$16-'Pump Design Summary'!$D$16)/1000)*V779)+'Pump Design Summary'!$D$16</f>
        <v>0</v>
      </c>
      <c r="X779">
        <f>IF(ISEVEN(V779),MAX('Pump Design Summary'!$D$29:$H$29)+50,0)</f>
        <v>50</v>
      </c>
      <c r="Y779"/>
    </row>
    <row r="780" spans="20:25">
      <c r="T780"/>
      <c r="U780"/>
      <c r="V780">
        <v>777</v>
      </c>
      <c r="W780">
        <f>((('Pump Design Summary'!$E$16-'Pump Design Summary'!$D$16)/1000)*V780)+'Pump Design Summary'!$D$16</f>
        <v>0</v>
      </c>
      <c r="X780">
        <f>IF(ISEVEN(V780),MAX('Pump Design Summary'!$D$29:$H$29)+50,0)</f>
        <v>0</v>
      </c>
      <c r="Y780"/>
    </row>
    <row r="781" spans="20:25">
      <c r="T781"/>
      <c r="U781"/>
      <c r="V781">
        <v>778</v>
      </c>
      <c r="W781">
        <f>((('Pump Design Summary'!$E$16-'Pump Design Summary'!$D$16)/1000)*V781)+'Pump Design Summary'!$D$16</f>
        <v>0</v>
      </c>
      <c r="X781">
        <f>IF(ISEVEN(V781),MAX('Pump Design Summary'!$D$29:$H$29)+50,0)</f>
        <v>50</v>
      </c>
      <c r="Y781"/>
    </row>
    <row r="782" spans="20:25">
      <c r="T782"/>
      <c r="U782"/>
      <c r="V782">
        <v>779</v>
      </c>
      <c r="W782">
        <f>((('Pump Design Summary'!$E$16-'Pump Design Summary'!$D$16)/1000)*V782)+'Pump Design Summary'!$D$16</f>
        <v>0</v>
      </c>
      <c r="X782">
        <f>IF(ISEVEN(V782),MAX('Pump Design Summary'!$D$29:$H$29)+50,0)</f>
        <v>0</v>
      </c>
      <c r="Y782"/>
    </row>
    <row r="783" spans="20:25">
      <c r="T783"/>
      <c r="U783"/>
      <c r="V783">
        <v>780</v>
      </c>
      <c r="W783">
        <f>((('Pump Design Summary'!$E$16-'Pump Design Summary'!$D$16)/1000)*V783)+'Pump Design Summary'!$D$16</f>
        <v>0</v>
      </c>
      <c r="X783">
        <f>IF(ISEVEN(V783),MAX('Pump Design Summary'!$D$29:$H$29)+50,0)</f>
        <v>50</v>
      </c>
      <c r="Y783"/>
    </row>
    <row r="784" spans="20:25">
      <c r="T784"/>
      <c r="U784"/>
      <c r="V784">
        <v>781</v>
      </c>
      <c r="W784">
        <f>((('Pump Design Summary'!$E$16-'Pump Design Summary'!$D$16)/1000)*V784)+'Pump Design Summary'!$D$16</f>
        <v>0</v>
      </c>
      <c r="X784">
        <f>IF(ISEVEN(V784),MAX('Pump Design Summary'!$D$29:$H$29)+50,0)</f>
        <v>0</v>
      </c>
      <c r="Y784"/>
    </row>
    <row r="785" spans="20:25">
      <c r="T785"/>
      <c r="U785"/>
      <c r="V785">
        <v>782</v>
      </c>
      <c r="W785">
        <f>((('Pump Design Summary'!$E$16-'Pump Design Summary'!$D$16)/1000)*V785)+'Pump Design Summary'!$D$16</f>
        <v>0</v>
      </c>
      <c r="X785">
        <f>IF(ISEVEN(V785),MAX('Pump Design Summary'!$D$29:$H$29)+50,0)</f>
        <v>50</v>
      </c>
      <c r="Y785"/>
    </row>
    <row r="786" spans="20:25">
      <c r="T786"/>
      <c r="U786"/>
      <c r="V786">
        <v>783</v>
      </c>
      <c r="W786">
        <f>((('Pump Design Summary'!$E$16-'Pump Design Summary'!$D$16)/1000)*V786)+'Pump Design Summary'!$D$16</f>
        <v>0</v>
      </c>
      <c r="X786">
        <f>IF(ISEVEN(V786),MAX('Pump Design Summary'!$D$29:$H$29)+50,0)</f>
        <v>0</v>
      </c>
      <c r="Y786"/>
    </row>
    <row r="787" spans="20:25">
      <c r="T787"/>
      <c r="U787"/>
      <c r="V787">
        <v>784</v>
      </c>
      <c r="W787">
        <f>((('Pump Design Summary'!$E$16-'Pump Design Summary'!$D$16)/1000)*V787)+'Pump Design Summary'!$D$16</f>
        <v>0</v>
      </c>
      <c r="X787">
        <f>IF(ISEVEN(V787),MAX('Pump Design Summary'!$D$29:$H$29)+50,0)</f>
        <v>50</v>
      </c>
      <c r="Y787"/>
    </row>
    <row r="788" spans="20:25">
      <c r="T788"/>
      <c r="U788"/>
      <c r="V788">
        <v>785</v>
      </c>
      <c r="W788">
        <f>((('Pump Design Summary'!$E$16-'Pump Design Summary'!$D$16)/1000)*V788)+'Pump Design Summary'!$D$16</f>
        <v>0</v>
      </c>
      <c r="X788">
        <f>IF(ISEVEN(V788),MAX('Pump Design Summary'!$D$29:$H$29)+50,0)</f>
        <v>0</v>
      </c>
      <c r="Y788"/>
    </row>
    <row r="789" spans="20:25">
      <c r="T789"/>
      <c r="U789"/>
      <c r="V789">
        <v>786</v>
      </c>
      <c r="W789">
        <f>((('Pump Design Summary'!$E$16-'Pump Design Summary'!$D$16)/1000)*V789)+'Pump Design Summary'!$D$16</f>
        <v>0</v>
      </c>
      <c r="X789">
        <f>IF(ISEVEN(V789),MAX('Pump Design Summary'!$D$29:$H$29)+50,0)</f>
        <v>50</v>
      </c>
      <c r="Y789"/>
    </row>
    <row r="790" spans="20:25">
      <c r="T790"/>
      <c r="U790"/>
      <c r="V790">
        <v>787</v>
      </c>
      <c r="W790">
        <f>((('Pump Design Summary'!$E$16-'Pump Design Summary'!$D$16)/1000)*V790)+'Pump Design Summary'!$D$16</f>
        <v>0</v>
      </c>
      <c r="X790">
        <f>IF(ISEVEN(V790),MAX('Pump Design Summary'!$D$29:$H$29)+50,0)</f>
        <v>0</v>
      </c>
      <c r="Y790"/>
    </row>
    <row r="791" spans="20:25">
      <c r="T791"/>
      <c r="U791"/>
      <c r="V791">
        <v>788</v>
      </c>
      <c r="W791">
        <f>((('Pump Design Summary'!$E$16-'Pump Design Summary'!$D$16)/1000)*V791)+'Pump Design Summary'!$D$16</f>
        <v>0</v>
      </c>
      <c r="X791">
        <f>IF(ISEVEN(V791),MAX('Pump Design Summary'!$D$29:$H$29)+50,0)</f>
        <v>50</v>
      </c>
      <c r="Y791"/>
    </row>
    <row r="792" spans="20:25">
      <c r="T792"/>
      <c r="U792"/>
      <c r="V792">
        <v>789</v>
      </c>
      <c r="W792">
        <f>((('Pump Design Summary'!$E$16-'Pump Design Summary'!$D$16)/1000)*V792)+'Pump Design Summary'!$D$16</f>
        <v>0</v>
      </c>
      <c r="X792">
        <f>IF(ISEVEN(V792),MAX('Pump Design Summary'!$D$29:$H$29)+50,0)</f>
        <v>0</v>
      </c>
      <c r="Y792"/>
    </row>
    <row r="793" spans="20:25">
      <c r="T793"/>
      <c r="U793"/>
      <c r="V793">
        <v>790</v>
      </c>
      <c r="W793">
        <f>((('Pump Design Summary'!$E$16-'Pump Design Summary'!$D$16)/1000)*V793)+'Pump Design Summary'!$D$16</f>
        <v>0</v>
      </c>
      <c r="X793">
        <f>IF(ISEVEN(V793),MAX('Pump Design Summary'!$D$29:$H$29)+50,0)</f>
        <v>50</v>
      </c>
      <c r="Y793"/>
    </row>
    <row r="794" spans="20:25">
      <c r="T794"/>
      <c r="U794"/>
      <c r="V794">
        <v>791</v>
      </c>
      <c r="W794">
        <f>((('Pump Design Summary'!$E$16-'Pump Design Summary'!$D$16)/1000)*V794)+'Pump Design Summary'!$D$16</f>
        <v>0</v>
      </c>
      <c r="X794">
        <f>IF(ISEVEN(V794),MAX('Pump Design Summary'!$D$29:$H$29)+50,0)</f>
        <v>0</v>
      </c>
      <c r="Y794"/>
    </row>
    <row r="795" spans="20:25">
      <c r="T795"/>
      <c r="U795"/>
      <c r="V795">
        <v>792</v>
      </c>
      <c r="W795">
        <f>((('Pump Design Summary'!$E$16-'Pump Design Summary'!$D$16)/1000)*V795)+'Pump Design Summary'!$D$16</f>
        <v>0</v>
      </c>
      <c r="X795">
        <f>IF(ISEVEN(V795),MAX('Pump Design Summary'!$D$29:$H$29)+50,0)</f>
        <v>50</v>
      </c>
      <c r="Y795"/>
    </row>
    <row r="796" spans="20:25">
      <c r="T796"/>
      <c r="U796"/>
      <c r="V796">
        <v>793</v>
      </c>
      <c r="W796">
        <f>((('Pump Design Summary'!$E$16-'Pump Design Summary'!$D$16)/1000)*V796)+'Pump Design Summary'!$D$16</f>
        <v>0</v>
      </c>
      <c r="X796">
        <f>IF(ISEVEN(V796),MAX('Pump Design Summary'!$D$29:$H$29)+50,0)</f>
        <v>0</v>
      </c>
      <c r="Y796"/>
    </row>
    <row r="797" spans="20:25">
      <c r="T797"/>
      <c r="U797"/>
      <c r="V797">
        <v>794</v>
      </c>
      <c r="W797">
        <f>((('Pump Design Summary'!$E$16-'Pump Design Summary'!$D$16)/1000)*V797)+'Pump Design Summary'!$D$16</f>
        <v>0</v>
      </c>
      <c r="X797">
        <f>IF(ISEVEN(V797),MAX('Pump Design Summary'!$D$29:$H$29)+50,0)</f>
        <v>50</v>
      </c>
      <c r="Y797"/>
    </row>
    <row r="798" spans="20:25">
      <c r="T798"/>
      <c r="U798"/>
      <c r="V798">
        <v>795</v>
      </c>
      <c r="W798">
        <f>((('Pump Design Summary'!$E$16-'Pump Design Summary'!$D$16)/1000)*V798)+'Pump Design Summary'!$D$16</f>
        <v>0</v>
      </c>
      <c r="X798">
        <f>IF(ISEVEN(V798),MAX('Pump Design Summary'!$D$29:$H$29)+50,0)</f>
        <v>0</v>
      </c>
      <c r="Y798"/>
    </row>
    <row r="799" spans="20:25">
      <c r="T799"/>
      <c r="U799"/>
      <c r="V799">
        <v>796</v>
      </c>
      <c r="W799">
        <f>((('Pump Design Summary'!$E$16-'Pump Design Summary'!$D$16)/1000)*V799)+'Pump Design Summary'!$D$16</f>
        <v>0</v>
      </c>
      <c r="X799">
        <f>IF(ISEVEN(V799),MAX('Pump Design Summary'!$D$29:$H$29)+50,0)</f>
        <v>50</v>
      </c>
      <c r="Y799"/>
    </row>
    <row r="800" spans="20:25">
      <c r="T800"/>
      <c r="U800"/>
      <c r="V800">
        <v>797</v>
      </c>
      <c r="W800">
        <f>((('Pump Design Summary'!$E$16-'Pump Design Summary'!$D$16)/1000)*V800)+'Pump Design Summary'!$D$16</f>
        <v>0</v>
      </c>
      <c r="X800">
        <f>IF(ISEVEN(V800),MAX('Pump Design Summary'!$D$29:$H$29)+50,0)</f>
        <v>0</v>
      </c>
      <c r="Y800"/>
    </row>
    <row r="801" spans="20:25">
      <c r="T801"/>
      <c r="U801"/>
      <c r="V801">
        <v>798</v>
      </c>
      <c r="W801">
        <f>((('Pump Design Summary'!$E$16-'Pump Design Summary'!$D$16)/1000)*V801)+'Pump Design Summary'!$D$16</f>
        <v>0</v>
      </c>
      <c r="X801">
        <f>IF(ISEVEN(V801),MAX('Pump Design Summary'!$D$29:$H$29)+50,0)</f>
        <v>50</v>
      </c>
      <c r="Y801"/>
    </row>
    <row r="802" spans="20:25">
      <c r="T802"/>
      <c r="U802"/>
      <c r="V802">
        <v>799</v>
      </c>
      <c r="W802">
        <f>((('Pump Design Summary'!$E$16-'Pump Design Summary'!$D$16)/1000)*V802)+'Pump Design Summary'!$D$16</f>
        <v>0</v>
      </c>
      <c r="X802">
        <f>IF(ISEVEN(V802),MAX('Pump Design Summary'!$D$29:$H$29)+50,0)</f>
        <v>0</v>
      </c>
      <c r="Y802"/>
    </row>
    <row r="803" spans="20:25">
      <c r="T803"/>
      <c r="U803"/>
      <c r="V803">
        <v>800</v>
      </c>
      <c r="W803">
        <f>((('Pump Design Summary'!$E$16-'Pump Design Summary'!$D$16)/1000)*V803)+'Pump Design Summary'!$D$16</f>
        <v>0</v>
      </c>
      <c r="X803">
        <f>IF(ISEVEN(V803),MAX('Pump Design Summary'!$D$29:$H$29)+50,0)</f>
        <v>50</v>
      </c>
      <c r="Y803"/>
    </row>
    <row r="804" spans="20:25">
      <c r="T804"/>
      <c r="U804"/>
      <c r="V804">
        <v>801</v>
      </c>
      <c r="W804">
        <f>((('Pump Design Summary'!$E$16-'Pump Design Summary'!$D$16)/1000)*V804)+'Pump Design Summary'!$D$16</f>
        <v>0</v>
      </c>
      <c r="X804">
        <f>IF(ISEVEN(V804),MAX('Pump Design Summary'!$D$29:$H$29)+50,0)</f>
        <v>0</v>
      </c>
      <c r="Y804"/>
    </row>
    <row r="805" spans="20:25">
      <c r="T805"/>
      <c r="U805"/>
      <c r="V805">
        <v>802</v>
      </c>
      <c r="W805">
        <f>((('Pump Design Summary'!$E$16-'Pump Design Summary'!$D$16)/1000)*V805)+'Pump Design Summary'!$D$16</f>
        <v>0</v>
      </c>
      <c r="X805">
        <f>IF(ISEVEN(V805),MAX('Pump Design Summary'!$D$29:$H$29)+50,0)</f>
        <v>50</v>
      </c>
      <c r="Y805"/>
    </row>
    <row r="806" spans="20:25">
      <c r="T806"/>
      <c r="U806"/>
      <c r="V806">
        <v>803</v>
      </c>
      <c r="W806">
        <f>((('Pump Design Summary'!$E$16-'Pump Design Summary'!$D$16)/1000)*V806)+'Pump Design Summary'!$D$16</f>
        <v>0</v>
      </c>
      <c r="X806">
        <f>IF(ISEVEN(V806),MAX('Pump Design Summary'!$D$29:$H$29)+50,0)</f>
        <v>0</v>
      </c>
      <c r="Y806"/>
    </row>
    <row r="807" spans="20:25">
      <c r="T807"/>
      <c r="U807"/>
      <c r="V807">
        <v>804</v>
      </c>
      <c r="W807">
        <f>((('Pump Design Summary'!$E$16-'Pump Design Summary'!$D$16)/1000)*V807)+'Pump Design Summary'!$D$16</f>
        <v>0</v>
      </c>
      <c r="X807">
        <f>IF(ISEVEN(V807),MAX('Pump Design Summary'!$D$29:$H$29)+50,0)</f>
        <v>50</v>
      </c>
      <c r="Y807"/>
    </row>
    <row r="808" spans="20:25">
      <c r="T808"/>
      <c r="U808"/>
      <c r="V808">
        <v>805</v>
      </c>
      <c r="W808">
        <f>((('Pump Design Summary'!$E$16-'Pump Design Summary'!$D$16)/1000)*V808)+'Pump Design Summary'!$D$16</f>
        <v>0</v>
      </c>
      <c r="X808">
        <f>IF(ISEVEN(V808),MAX('Pump Design Summary'!$D$29:$H$29)+50,0)</f>
        <v>0</v>
      </c>
      <c r="Y808"/>
    </row>
    <row r="809" spans="20:25">
      <c r="T809"/>
      <c r="U809"/>
      <c r="V809">
        <v>806</v>
      </c>
      <c r="W809">
        <f>((('Pump Design Summary'!$E$16-'Pump Design Summary'!$D$16)/1000)*V809)+'Pump Design Summary'!$D$16</f>
        <v>0</v>
      </c>
      <c r="X809">
        <f>IF(ISEVEN(V809),MAX('Pump Design Summary'!$D$29:$H$29)+50,0)</f>
        <v>50</v>
      </c>
      <c r="Y809"/>
    </row>
    <row r="810" spans="20:25">
      <c r="T810"/>
      <c r="U810"/>
      <c r="V810">
        <v>807</v>
      </c>
      <c r="W810">
        <f>((('Pump Design Summary'!$E$16-'Pump Design Summary'!$D$16)/1000)*V810)+'Pump Design Summary'!$D$16</f>
        <v>0</v>
      </c>
      <c r="X810">
        <f>IF(ISEVEN(V810),MAX('Pump Design Summary'!$D$29:$H$29)+50,0)</f>
        <v>0</v>
      </c>
      <c r="Y810"/>
    </row>
    <row r="811" spans="20:25">
      <c r="T811"/>
      <c r="U811"/>
      <c r="V811">
        <v>808</v>
      </c>
      <c r="W811">
        <f>((('Pump Design Summary'!$E$16-'Pump Design Summary'!$D$16)/1000)*V811)+'Pump Design Summary'!$D$16</f>
        <v>0</v>
      </c>
      <c r="X811">
        <f>IF(ISEVEN(V811),MAX('Pump Design Summary'!$D$29:$H$29)+50,0)</f>
        <v>50</v>
      </c>
      <c r="Y811"/>
    </row>
    <row r="812" spans="20:25">
      <c r="T812"/>
      <c r="U812"/>
      <c r="V812">
        <v>809</v>
      </c>
      <c r="W812">
        <f>((('Pump Design Summary'!$E$16-'Pump Design Summary'!$D$16)/1000)*V812)+'Pump Design Summary'!$D$16</f>
        <v>0</v>
      </c>
      <c r="X812">
        <f>IF(ISEVEN(V812),MAX('Pump Design Summary'!$D$29:$H$29)+50,0)</f>
        <v>0</v>
      </c>
      <c r="Y812"/>
    </row>
    <row r="813" spans="20:25">
      <c r="T813"/>
      <c r="U813"/>
      <c r="V813">
        <v>810</v>
      </c>
      <c r="W813">
        <f>((('Pump Design Summary'!$E$16-'Pump Design Summary'!$D$16)/1000)*V813)+'Pump Design Summary'!$D$16</f>
        <v>0</v>
      </c>
      <c r="X813">
        <f>IF(ISEVEN(V813),MAX('Pump Design Summary'!$D$29:$H$29)+50,0)</f>
        <v>50</v>
      </c>
      <c r="Y813"/>
    </row>
    <row r="814" spans="20:25">
      <c r="T814"/>
      <c r="U814"/>
      <c r="V814">
        <v>811</v>
      </c>
      <c r="W814">
        <f>((('Pump Design Summary'!$E$16-'Pump Design Summary'!$D$16)/1000)*V814)+'Pump Design Summary'!$D$16</f>
        <v>0</v>
      </c>
      <c r="X814">
        <f>IF(ISEVEN(V814),MAX('Pump Design Summary'!$D$29:$H$29)+50,0)</f>
        <v>0</v>
      </c>
      <c r="Y814"/>
    </row>
    <row r="815" spans="20:25">
      <c r="T815"/>
      <c r="U815"/>
      <c r="V815">
        <v>812</v>
      </c>
      <c r="W815">
        <f>((('Pump Design Summary'!$E$16-'Pump Design Summary'!$D$16)/1000)*V815)+'Pump Design Summary'!$D$16</f>
        <v>0</v>
      </c>
      <c r="X815">
        <f>IF(ISEVEN(V815),MAX('Pump Design Summary'!$D$29:$H$29)+50,0)</f>
        <v>50</v>
      </c>
      <c r="Y815"/>
    </row>
    <row r="816" spans="20:25">
      <c r="T816"/>
      <c r="U816"/>
      <c r="V816">
        <v>813</v>
      </c>
      <c r="W816">
        <f>((('Pump Design Summary'!$E$16-'Pump Design Summary'!$D$16)/1000)*V816)+'Pump Design Summary'!$D$16</f>
        <v>0</v>
      </c>
      <c r="X816">
        <f>IF(ISEVEN(V816),MAX('Pump Design Summary'!$D$29:$H$29)+50,0)</f>
        <v>0</v>
      </c>
      <c r="Y816"/>
    </row>
    <row r="817" spans="20:25">
      <c r="T817"/>
      <c r="U817"/>
      <c r="V817">
        <v>814</v>
      </c>
      <c r="W817">
        <f>((('Pump Design Summary'!$E$16-'Pump Design Summary'!$D$16)/1000)*V817)+'Pump Design Summary'!$D$16</f>
        <v>0</v>
      </c>
      <c r="X817">
        <f>IF(ISEVEN(V817),MAX('Pump Design Summary'!$D$29:$H$29)+50,0)</f>
        <v>50</v>
      </c>
      <c r="Y817"/>
    </row>
    <row r="818" spans="20:25">
      <c r="T818"/>
      <c r="U818"/>
      <c r="V818">
        <v>815</v>
      </c>
      <c r="W818">
        <f>((('Pump Design Summary'!$E$16-'Pump Design Summary'!$D$16)/1000)*V818)+'Pump Design Summary'!$D$16</f>
        <v>0</v>
      </c>
      <c r="X818">
        <f>IF(ISEVEN(V818),MAX('Pump Design Summary'!$D$29:$H$29)+50,0)</f>
        <v>0</v>
      </c>
      <c r="Y818"/>
    </row>
    <row r="819" spans="20:25">
      <c r="T819"/>
      <c r="U819"/>
      <c r="V819">
        <v>816</v>
      </c>
      <c r="W819">
        <f>((('Pump Design Summary'!$E$16-'Pump Design Summary'!$D$16)/1000)*V819)+'Pump Design Summary'!$D$16</f>
        <v>0</v>
      </c>
      <c r="X819">
        <f>IF(ISEVEN(V819),MAX('Pump Design Summary'!$D$29:$H$29)+50,0)</f>
        <v>50</v>
      </c>
      <c r="Y819"/>
    </row>
    <row r="820" spans="20:25">
      <c r="T820"/>
      <c r="U820"/>
      <c r="V820">
        <v>817</v>
      </c>
      <c r="W820">
        <f>((('Pump Design Summary'!$E$16-'Pump Design Summary'!$D$16)/1000)*V820)+'Pump Design Summary'!$D$16</f>
        <v>0</v>
      </c>
      <c r="X820">
        <f>IF(ISEVEN(V820),MAX('Pump Design Summary'!$D$29:$H$29)+50,0)</f>
        <v>0</v>
      </c>
      <c r="Y820"/>
    </row>
    <row r="821" spans="20:25">
      <c r="T821"/>
      <c r="U821"/>
      <c r="V821">
        <v>818</v>
      </c>
      <c r="W821">
        <f>((('Pump Design Summary'!$E$16-'Pump Design Summary'!$D$16)/1000)*V821)+'Pump Design Summary'!$D$16</f>
        <v>0</v>
      </c>
      <c r="X821">
        <f>IF(ISEVEN(V821),MAX('Pump Design Summary'!$D$29:$H$29)+50,0)</f>
        <v>50</v>
      </c>
      <c r="Y821"/>
    </row>
    <row r="822" spans="20:25">
      <c r="T822"/>
      <c r="U822"/>
      <c r="V822">
        <v>819</v>
      </c>
      <c r="W822">
        <f>((('Pump Design Summary'!$E$16-'Pump Design Summary'!$D$16)/1000)*V822)+'Pump Design Summary'!$D$16</f>
        <v>0</v>
      </c>
      <c r="X822">
        <f>IF(ISEVEN(V822),MAX('Pump Design Summary'!$D$29:$H$29)+50,0)</f>
        <v>0</v>
      </c>
      <c r="Y822"/>
    </row>
    <row r="823" spans="20:25">
      <c r="T823"/>
      <c r="U823"/>
      <c r="V823">
        <v>820</v>
      </c>
      <c r="W823">
        <f>((('Pump Design Summary'!$E$16-'Pump Design Summary'!$D$16)/1000)*V823)+'Pump Design Summary'!$D$16</f>
        <v>0</v>
      </c>
      <c r="X823">
        <f>IF(ISEVEN(V823),MAX('Pump Design Summary'!$D$29:$H$29)+50,0)</f>
        <v>50</v>
      </c>
      <c r="Y823"/>
    </row>
    <row r="824" spans="20:25">
      <c r="T824"/>
      <c r="U824"/>
      <c r="V824">
        <v>821</v>
      </c>
      <c r="W824">
        <f>((('Pump Design Summary'!$E$16-'Pump Design Summary'!$D$16)/1000)*V824)+'Pump Design Summary'!$D$16</f>
        <v>0</v>
      </c>
      <c r="X824">
        <f>IF(ISEVEN(V824),MAX('Pump Design Summary'!$D$29:$H$29)+50,0)</f>
        <v>0</v>
      </c>
      <c r="Y824"/>
    </row>
    <row r="825" spans="20:25">
      <c r="T825"/>
      <c r="U825"/>
      <c r="V825">
        <v>822</v>
      </c>
      <c r="W825">
        <f>((('Pump Design Summary'!$E$16-'Pump Design Summary'!$D$16)/1000)*V825)+'Pump Design Summary'!$D$16</f>
        <v>0</v>
      </c>
      <c r="X825">
        <f>IF(ISEVEN(V825),MAX('Pump Design Summary'!$D$29:$H$29)+50,0)</f>
        <v>50</v>
      </c>
      <c r="Y825"/>
    </row>
    <row r="826" spans="20:25">
      <c r="T826"/>
      <c r="U826"/>
      <c r="V826">
        <v>823</v>
      </c>
      <c r="W826">
        <f>((('Pump Design Summary'!$E$16-'Pump Design Summary'!$D$16)/1000)*V826)+'Pump Design Summary'!$D$16</f>
        <v>0</v>
      </c>
      <c r="X826">
        <f>IF(ISEVEN(V826),MAX('Pump Design Summary'!$D$29:$H$29)+50,0)</f>
        <v>0</v>
      </c>
      <c r="Y826"/>
    </row>
    <row r="827" spans="20:25">
      <c r="T827"/>
      <c r="U827"/>
      <c r="V827">
        <v>824</v>
      </c>
      <c r="W827">
        <f>((('Pump Design Summary'!$E$16-'Pump Design Summary'!$D$16)/1000)*V827)+'Pump Design Summary'!$D$16</f>
        <v>0</v>
      </c>
      <c r="X827">
        <f>IF(ISEVEN(V827),MAX('Pump Design Summary'!$D$29:$H$29)+50,0)</f>
        <v>50</v>
      </c>
      <c r="Y827"/>
    </row>
    <row r="828" spans="20:25">
      <c r="T828"/>
      <c r="U828"/>
      <c r="V828">
        <v>825</v>
      </c>
      <c r="W828">
        <f>((('Pump Design Summary'!$E$16-'Pump Design Summary'!$D$16)/1000)*V828)+'Pump Design Summary'!$D$16</f>
        <v>0</v>
      </c>
      <c r="X828">
        <f>IF(ISEVEN(V828),MAX('Pump Design Summary'!$D$29:$H$29)+50,0)</f>
        <v>0</v>
      </c>
      <c r="Y828"/>
    </row>
    <row r="829" spans="20:25">
      <c r="T829"/>
      <c r="U829"/>
      <c r="V829">
        <v>826</v>
      </c>
      <c r="W829">
        <f>((('Pump Design Summary'!$E$16-'Pump Design Summary'!$D$16)/1000)*V829)+'Pump Design Summary'!$D$16</f>
        <v>0</v>
      </c>
      <c r="X829">
        <f>IF(ISEVEN(V829),MAX('Pump Design Summary'!$D$29:$H$29)+50,0)</f>
        <v>50</v>
      </c>
      <c r="Y829"/>
    </row>
    <row r="830" spans="20:25">
      <c r="T830"/>
      <c r="U830"/>
      <c r="V830">
        <v>827</v>
      </c>
      <c r="W830">
        <f>((('Pump Design Summary'!$E$16-'Pump Design Summary'!$D$16)/1000)*V830)+'Pump Design Summary'!$D$16</f>
        <v>0</v>
      </c>
      <c r="X830">
        <f>IF(ISEVEN(V830),MAX('Pump Design Summary'!$D$29:$H$29)+50,0)</f>
        <v>0</v>
      </c>
      <c r="Y830"/>
    </row>
    <row r="831" spans="20:25">
      <c r="T831"/>
      <c r="U831"/>
      <c r="V831">
        <v>828</v>
      </c>
      <c r="W831">
        <f>((('Pump Design Summary'!$E$16-'Pump Design Summary'!$D$16)/1000)*V831)+'Pump Design Summary'!$D$16</f>
        <v>0</v>
      </c>
      <c r="X831">
        <f>IF(ISEVEN(V831),MAX('Pump Design Summary'!$D$29:$H$29)+50,0)</f>
        <v>50</v>
      </c>
      <c r="Y831"/>
    </row>
    <row r="832" spans="20:25">
      <c r="T832"/>
      <c r="U832"/>
      <c r="V832">
        <v>829</v>
      </c>
      <c r="W832">
        <f>((('Pump Design Summary'!$E$16-'Pump Design Summary'!$D$16)/1000)*V832)+'Pump Design Summary'!$D$16</f>
        <v>0</v>
      </c>
      <c r="X832">
        <f>IF(ISEVEN(V832),MAX('Pump Design Summary'!$D$29:$H$29)+50,0)</f>
        <v>0</v>
      </c>
      <c r="Y832"/>
    </row>
    <row r="833" spans="20:25">
      <c r="T833"/>
      <c r="U833"/>
      <c r="V833">
        <v>830</v>
      </c>
      <c r="W833">
        <f>((('Pump Design Summary'!$E$16-'Pump Design Summary'!$D$16)/1000)*V833)+'Pump Design Summary'!$D$16</f>
        <v>0</v>
      </c>
      <c r="X833">
        <f>IF(ISEVEN(V833),MAX('Pump Design Summary'!$D$29:$H$29)+50,0)</f>
        <v>50</v>
      </c>
      <c r="Y833"/>
    </row>
    <row r="834" spans="20:25">
      <c r="T834"/>
      <c r="U834"/>
      <c r="V834">
        <v>831</v>
      </c>
      <c r="W834">
        <f>((('Pump Design Summary'!$E$16-'Pump Design Summary'!$D$16)/1000)*V834)+'Pump Design Summary'!$D$16</f>
        <v>0</v>
      </c>
      <c r="X834">
        <f>IF(ISEVEN(V834),MAX('Pump Design Summary'!$D$29:$H$29)+50,0)</f>
        <v>0</v>
      </c>
      <c r="Y834"/>
    </row>
    <row r="835" spans="20:25">
      <c r="T835"/>
      <c r="U835"/>
      <c r="V835">
        <v>832</v>
      </c>
      <c r="W835">
        <f>((('Pump Design Summary'!$E$16-'Pump Design Summary'!$D$16)/1000)*V835)+'Pump Design Summary'!$D$16</f>
        <v>0</v>
      </c>
      <c r="X835">
        <f>IF(ISEVEN(V835),MAX('Pump Design Summary'!$D$29:$H$29)+50,0)</f>
        <v>50</v>
      </c>
      <c r="Y835"/>
    </row>
    <row r="836" spans="20:25">
      <c r="T836"/>
      <c r="U836"/>
      <c r="V836">
        <v>833</v>
      </c>
      <c r="W836">
        <f>((('Pump Design Summary'!$E$16-'Pump Design Summary'!$D$16)/1000)*V836)+'Pump Design Summary'!$D$16</f>
        <v>0</v>
      </c>
      <c r="X836">
        <f>IF(ISEVEN(V836),MAX('Pump Design Summary'!$D$29:$H$29)+50,0)</f>
        <v>0</v>
      </c>
      <c r="Y836"/>
    </row>
    <row r="837" spans="20:25">
      <c r="T837"/>
      <c r="U837"/>
      <c r="V837">
        <v>834</v>
      </c>
      <c r="W837">
        <f>((('Pump Design Summary'!$E$16-'Pump Design Summary'!$D$16)/1000)*V837)+'Pump Design Summary'!$D$16</f>
        <v>0</v>
      </c>
      <c r="X837">
        <f>IF(ISEVEN(V837),MAX('Pump Design Summary'!$D$29:$H$29)+50,0)</f>
        <v>50</v>
      </c>
      <c r="Y837"/>
    </row>
    <row r="838" spans="20:25">
      <c r="T838"/>
      <c r="U838"/>
      <c r="V838">
        <v>835</v>
      </c>
      <c r="W838">
        <f>((('Pump Design Summary'!$E$16-'Pump Design Summary'!$D$16)/1000)*V838)+'Pump Design Summary'!$D$16</f>
        <v>0</v>
      </c>
      <c r="X838">
        <f>IF(ISEVEN(V838),MAX('Pump Design Summary'!$D$29:$H$29)+50,0)</f>
        <v>0</v>
      </c>
      <c r="Y838"/>
    </row>
    <row r="839" spans="20:25">
      <c r="T839"/>
      <c r="U839"/>
      <c r="V839">
        <v>836</v>
      </c>
      <c r="W839">
        <f>((('Pump Design Summary'!$E$16-'Pump Design Summary'!$D$16)/1000)*V839)+'Pump Design Summary'!$D$16</f>
        <v>0</v>
      </c>
      <c r="X839">
        <f>IF(ISEVEN(V839),MAX('Pump Design Summary'!$D$29:$H$29)+50,0)</f>
        <v>50</v>
      </c>
      <c r="Y839"/>
    </row>
    <row r="840" spans="20:25">
      <c r="T840"/>
      <c r="U840"/>
      <c r="V840">
        <v>837</v>
      </c>
      <c r="W840">
        <f>((('Pump Design Summary'!$E$16-'Pump Design Summary'!$D$16)/1000)*V840)+'Pump Design Summary'!$D$16</f>
        <v>0</v>
      </c>
      <c r="X840">
        <f>IF(ISEVEN(V840),MAX('Pump Design Summary'!$D$29:$H$29)+50,0)</f>
        <v>0</v>
      </c>
      <c r="Y840"/>
    </row>
    <row r="841" spans="20:25">
      <c r="T841"/>
      <c r="U841"/>
      <c r="V841">
        <v>838</v>
      </c>
      <c r="W841">
        <f>((('Pump Design Summary'!$E$16-'Pump Design Summary'!$D$16)/1000)*V841)+'Pump Design Summary'!$D$16</f>
        <v>0</v>
      </c>
      <c r="X841">
        <f>IF(ISEVEN(V841),MAX('Pump Design Summary'!$D$29:$H$29)+50,0)</f>
        <v>50</v>
      </c>
      <c r="Y841"/>
    </row>
    <row r="842" spans="20:25">
      <c r="T842"/>
      <c r="U842"/>
      <c r="V842">
        <v>839</v>
      </c>
      <c r="W842">
        <f>((('Pump Design Summary'!$E$16-'Pump Design Summary'!$D$16)/1000)*V842)+'Pump Design Summary'!$D$16</f>
        <v>0</v>
      </c>
      <c r="X842">
        <f>IF(ISEVEN(V842),MAX('Pump Design Summary'!$D$29:$H$29)+50,0)</f>
        <v>0</v>
      </c>
      <c r="Y842"/>
    </row>
    <row r="843" spans="20:25">
      <c r="T843"/>
      <c r="U843"/>
      <c r="V843">
        <v>840</v>
      </c>
      <c r="W843">
        <f>((('Pump Design Summary'!$E$16-'Pump Design Summary'!$D$16)/1000)*V843)+'Pump Design Summary'!$D$16</f>
        <v>0</v>
      </c>
      <c r="X843">
        <f>IF(ISEVEN(V843),MAX('Pump Design Summary'!$D$29:$H$29)+50,0)</f>
        <v>50</v>
      </c>
      <c r="Y843"/>
    </row>
    <row r="844" spans="20:25">
      <c r="T844"/>
      <c r="U844"/>
      <c r="V844">
        <v>841</v>
      </c>
      <c r="W844">
        <f>((('Pump Design Summary'!$E$16-'Pump Design Summary'!$D$16)/1000)*V844)+'Pump Design Summary'!$D$16</f>
        <v>0</v>
      </c>
      <c r="X844">
        <f>IF(ISEVEN(V844),MAX('Pump Design Summary'!$D$29:$H$29)+50,0)</f>
        <v>0</v>
      </c>
      <c r="Y844"/>
    </row>
    <row r="845" spans="20:25">
      <c r="T845"/>
      <c r="U845"/>
      <c r="V845">
        <v>842</v>
      </c>
      <c r="W845">
        <f>((('Pump Design Summary'!$E$16-'Pump Design Summary'!$D$16)/1000)*V845)+'Pump Design Summary'!$D$16</f>
        <v>0</v>
      </c>
      <c r="X845">
        <f>IF(ISEVEN(V845),MAX('Pump Design Summary'!$D$29:$H$29)+50,0)</f>
        <v>50</v>
      </c>
      <c r="Y845"/>
    </row>
    <row r="846" spans="20:25">
      <c r="T846"/>
      <c r="U846"/>
      <c r="V846">
        <v>843</v>
      </c>
      <c r="W846">
        <f>((('Pump Design Summary'!$E$16-'Pump Design Summary'!$D$16)/1000)*V846)+'Pump Design Summary'!$D$16</f>
        <v>0</v>
      </c>
      <c r="X846">
        <f>IF(ISEVEN(V846),MAX('Pump Design Summary'!$D$29:$H$29)+50,0)</f>
        <v>0</v>
      </c>
      <c r="Y846"/>
    </row>
    <row r="847" spans="20:25">
      <c r="T847"/>
      <c r="U847"/>
      <c r="V847">
        <v>844</v>
      </c>
      <c r="W847">
        <f>((('Pump Design Summary'!$E$16-'Pump Design Summary'!$D$16)/1000)*V847)+'Pump Design Summary'!$D$16</f>
        <v>0</v>
      </c>
      <c r="X847">
        <f>IF(ISEVEN(V847),MAX('Pump Design Summary'!$D$29:$H$29)+50,0)</f>
        <v>50</v>
      </c>
      <c r="Y847"/>
    </row>
    <row r="848" spans="20:25">
      <c r="T848"/>
      <c r="U848"/>
      <c r="V848">
        <v>845</v>
      </c>
      <c r="W848">
        <f>((('Pump Design Summary'!$E$16-'Pump Design Summary'!$D$16)/1000)*V848)+'Pump Design Summary'!$D$16</f>
        <v>0</v>
      </c>
      <c r="X848">
        <f>IF(ISEVEN(V848),MAX('Pump Design Summary'!$D$29:$H$29)+50,0)</f>
        <v>0</v>
      </c>
      <c r="Y848"/>
    </row>
    <row r="849" spans="20:25">
      <c r="T849"/>
      <c r="U849"/>
      <c r="V849">
        <v>846</v>
      </c>
      <c r="W849">
        <f>((('Pump Design Summary'!$E$16-'Pump Design Summary'!$D$16)/1000)*V849)+'Pump Design Summary'!$D$16</f>
        <v>0</v>
      </c>
      <c r="X849">
        <f>IF(ISEVEN(V849),MAX('Pump Design Summary'!$D$29:$H$29)+50,0)</f>
        <v>50</v>
      </c>
      <c r="Y849"/>
    </row>
    <row r="850" spans="20:25">
      <c r="T850"/>
      <c r="U850"/>
      <c r="V850">
        <v>847</v>
      </c>
      <c r="W850">
        <f>((('Pump Design Summary'!$E$16-'Pump Design Summary'!$D$16)/1000)*V850)+'Pump Design Summary'!$D$16</f>
        <v>0</v>
      </c>
      <c r="X850">
        <f>IF(ISEVEN(V850),MAX('Pump Design Summary'!$D$29:$H$29)+50,0)</f>
        <v>0</v>
      </c>
      <c r="Y850"/>
    </row>
    <row r="851" spans="20:25">
      <c r="T851"/>
      <c r="U851"/>
      <c r="V851">
        <v>848</v>
      </c>
      <c r="W851">
        <f>((('Pump Design Summary'!$E$16-'Pump Design Summary'!$D$16)/1000)*V851)+'Pump Design Summary'!$D$16</f>
        <v>0</v>
      </c>
      <c r="X851">
        <f>IF(ISEVEN(V851),MAX('Pump Design Summary'!$D$29:$H$29)+50,0)</f>
        <v>50</v>
      </c>
      <c r="Y851"/>
    </row>
    <row r="852" spans="20:25">
      <c r="T852"/>
      <c r="U852"/>
      <c r="V852">
        <v>849</v>
      </c>
      <c r="W852">
        <f>((('Pump Design Summary'!$E$16-'Pump Design Summary'!$D$16)/1000)*V852)+'Pump Design Summary'!$D$16</f>
        <v>0</v>
      </c>
      <c r="X852">
        <f>IF(ISEVEN(V852),MAX('Pump Design Summary'!$D$29:$H$29)+50,0)</f>
        <v>0</v>
      </c>
      <c r="Y852"/>
    </row>
    <row r="853" spans="20:25">
      <c r="T853"/>
      <c r="U853"/>
      <c r="V853">
        <v>850</v>
      </c>
      <c r="W853">
        <f>((('Pump Design Summary'!$E$16-'Pump Design Summary'!$D$16)/1000)*V853)+'Pump Design Summary'!$D$16</f>
        <v>0</v>
      </c>
      <c r="X853">
        <f>IF(ISEVEN(V853),MAX('Pump Design Summary'!$D$29:$H$29)+50,0)</f>
        <v>50</v>
      </c>
      <c r="Y853"/>
    </row>
    <row r="854" spans="20:25">
      <c r="T854"/>
      <c r="U854"/>
      <c r="V854">
        <v>851</v>
      </c>
      <c r="W854">
        <f>((('Pump Design Summary'!$E$16-'Pump Design Summary'!$D$16)/1000)*V854)+'Pump Design Summary'!$D$16</f>
        <v>0</v>
      </c>
      <c r="X854">
        <f>IF(ISEVEN(V854),MAX('Pump Design Summary'!$D$29:$H$29)+50,0)</f>
        <v>0</v>
      </c>
      <c r="Y854"/>
    </row>
    <row r="855" spans="20:25">
      <c r="T855"/>
      <c r="U855"/>
      <c r="V855">
        <v>852</v>
      </c>
      <c r="W855">
        <f>((('Pump Design Summary'!$E$16-'Pump Design Summary'!$D$16)/1000)*V855)+'Pump Design Summary'!$D$16</f>
        <v>0</v>
      </c>
      <c r="X855">
        <f>IF(ISEVEN(V855),MAX('Pump Design Summary'!$D$29:$H$29)+50,0)</f>
        <v>50</v>
      </c>
      <c r="Y855"/>
    </row>
    <row r="856" spans="20:25">
      <c r="T856"/>
      <c r="U856"/>
      <c r="V856">
        <v>853</v>
      </c>
      <c r="W856">
        <f>((('Pump Design Summary'!$E$16-'Pump Design Summary'!$D$16)/1000)*V856)+'Pump Design Summary'!$D$16</f>
        <v>0</v>
      </c>
      <c r="X856">
        <f>IF(ISEVEN(V856),MAX('Pump Design Summary'!$D$29:$H$29)+50,0)</f>
        <v>0</v>
      </c>
      <c r="Y856"/>
    </row>
    <row r="857" spans="20:25">
      <c r="T857"/>
      <c r="U857"/>
      <c r="V857">
        <v>854</v>
      </c>
      <c r="W857">
        <f>((('Pump Design Summary'!$E$16-'Pump Design Summary'!$D$16)/1000)*V857)+'Pump Design Summary'!$D$16</f>
        <v>0</v>
      </c>
      <c r="X857">
        <f>IF(ISEVEN(V857),MAX('Pump Design Summary'!$D$29:$H$29)+50,0)</f>
        <v>50</v>
      </c>
      <c r="Y857"/>
    </row>
    <row r="858" spans="20:25">
      <c r="T858"/>
      <c r="U858"/>
      <c r="V858">
        <v>855</v>
      </c>
      <c r="W858">
        <f>((('Pump Design Summary'!$E$16-'Pump Design Summary'!$D$16)/1000)*V858)+'Pump Design Summary'!$D$16</f>
        <v>0</v>
      </c>
      <c r="X858">
        <f>IF(ISEVEN(V858),MAX('Pump Design Summary'!$D$29:$H$29)+50,0)</f>
        <v>0</v>
      </c>
      <c r="Y858"/>
    </row>
    <row r="859" spans="20:25">
      <c r="T859"/>
      <c r="U859"/>
      <c r="V859">
        <v>856</v>
      </c>
      <c r="W859">
        <f>((('Pump Design Summary'!$E$16-'Pump Design Summary'!$D$16)/1000)*V859)+'Pump Design Summary'!$D$16</f>
        <v>0</v>
      </c>
      <c r="X859">
        <f>IF(ISEVEN(V859),MAX('Pump Design Summary'!$D$29:$H$29)+50,0)</f>
        <v>50</v>
      </c>
      <c r="Y859"/>
    </row>
    <row r="860" spans="20:25">
      <c r="T860"/>
      <c r="U860"/>
      <c r="V860">
        <v>857</v>
      </c>
      <c r="W860">
        <f>((('Pump Design Summary'!$E$16-'Pump Design Summary'!$D$16)/1000)*V860)+'Pump Design Summary'!$D$16</f>
        <v>0</v>
      </c>
      <c r="X860">
        <f>IF(ISEVEN(V860),MAX('Pump Design Summary'!$D$29:$H$29)+50,0)</f>
        <v>0</v>
      </c>
      <c r="Y860"/>
    </row>
    <row r="861" spans="20:25">
      <c r="T861"/>
      <c r="U861"/>
      <c r="V861">
        <v>858</v>
      </c>
      <c r="W861">
        <f>((('Pump Design Summary'!$E$16-'Pump Design Summary'!$D$16)/1000)*V861)+'Pump Design Summary'!$D$16</f>
        <v>0</v>
      </c>
      <c r="X861">
        <f>IF(ISEVEN(V861),MAX('Pump Design Summary'!$D$29:$H$29)+50,0)</f>
        <v>50</v>
      </c>
      <c r="Y861"/>
    </row>
    <row r="862" spans="20:25">
      <c r="T862"/>
      <c r="U862"/>
      <c r="V862">
        <v>859</v>
      </c>
      <c r="W862">
        <f>((('Pump Design Summary'!$E$16-'Pump Design Summary'!$D$16)/1000)*V862)+'Pump Design Summary'!$D$16</f>
        <v>0</v>
      </c>
      <c r="X862">
        <f>IF(ISEVEN(V862),MAX('Pump Design Summary'!$D$29:$H$29)+50,0)</f>
        <v>0</v>
      </c>
      <c r="Y862"/>
    </row>
    <row r="863" spans="20:25">
      <c r="T863"/>
      <c r="U863"/>
      <c r="V863">
        <v>860</v>
      </c>
      <c r="W863">
        <f>((('Pump Design Summary'!$E$16-'Pump Design Summary'!$D$16)/1000)*V863)+'Pump Design Summary'!$D$16</f>
        <v>0</v>
      </c>
      <c r="X863">
        <f>IF(ISEVEN(V863),MAX('Pump Design Summary'!$D$29:$H$29)+50,0)</f>
        <v>50</v>
      </c>
      <c r="Y863"/>
    </row>
    <row r="864" spans="20:25">
      <c r="T864"/>
      <c r="U864"/>
      <c r="V864">
        <v>861</v>
      </c>
      <c r="W864">
        <f>((('Pump Design Summary'!$E$16-'Pump Design Summary'!$D$16)/1000)*V864)+'Pump Design Summary'!$D$16</f>
        <v>0</v>
      </c>
      <c r="X864">
        <f>IF(ISEVEN(V864),MAX('Pump Design Summary'!$D$29:$H$29)+50,0)</f>
        <v>0</v>
      </c>
      <c r="Y864"/>
    </row>
    <row r="865" spans="20:25">
      <c r="T865"/>
      <c r="U865"/>
      <c r="V865">
        <v>862</v>
      </c>
      <c r="W865">
        <f>((('Pump Design Summary'!$E$16-'Pump Design Summary'!$D$16)/1000)*V865)+'Pump Design Summary'!$D$16</f>
        <v>0</v>
      </c>
      <c r="X865">
        <f>IF(ISEVEN(V865),MAX('Pump Design Summary'!$D$29:$H$29)+50,0)</f>
        <v>50</v>
      </c>
      <c r="Y865"/>
    </row>
    <row r="866" spans="20:25">
      <c r="T866"/>
      <c r="U866"/>
      <c r="V866">
        <v>863</v>
      </c>
      <c r="W866">
        <f>((('Pump Design Summary'!$E$16-'Pump Design Summary'!$D$16)/1000)*V866)+'Pump Design Summary'!$D$16</f>
        <v>0</v>
      </c>
      <c r="X866">
        <f>IF(ISEVEN(V866),MAX('Pump Design Summary'!$D$29:$H$29)+50,0)</f>
        <v>0</v>
      </c>
      <c r="Y866"/>
    </row>
    <row r="867" spans="20:25">
      <c r="T867"/>
      <c r="U867"/>
      <c r="V867">
        <v>864</v>
      </c>
      <c r="W867">
        <f>((('Pump Design Summary'!$E$16-'Pump Design Summary'!$D$16)/1000)*V867)+'Pump Design Summary'!$D$16</f>
        <v>0</v>
      </c>
      <c r="X867">
        <f>IF(ISEVEN(V867),MAX('Pump Design Summary'!$D$29:$H$29)+50,0)</f>
        <v>50</v>
      </c>
      <c r="Y867"/>
    </row>
    <row r="868" spans="20:25">
      <c r="T868"/>
      <c r="U868"/>
      <c r="V868">
        <v>865</v>
      </c>
      <c r="W868">
        <f>((('Pump Design Summary'!$E$16-'Pump Design Summary'!$D$16)/1000)*V868)+'Pump Design Summary'!$D$16</f>
        <v>0</v>
      </c>
      <c r="X868">
        <f>IF(ISEVEN(V868),MAX('Pump Design Summary'!$D$29:$H$29)+50,0)</f>
        <v>0</v>
      </c>
      <c r="Y868"/>
    </row>
    <row r="869" spans="20:25">
      <c r="T869"/>
      <c r="U869"/>
      <c r="V869">
        <v>866</v>
      </c>
      <c r="W869">
        <f>((('Pump Design Summary'!$E$16-'Pump Design Summary'!$D$16)/1000)*V869)+'Pump Design Summary'!$D$16</f>
        <v>0</v>
      </c>
      <c r="X869">
        <f>IF(ISEVEN(V869),MAX('Pump Design Summary'!$D$29:$H$29)+50,0)</f>
        <v>50</v>
      </c>
      <c r="Y869"/>
    </row>
    <row r="870" spans="20:25">
      <c r="T870"/>
      <c r="U870"/>
      <c r="V870">
        <v>867</v>
      </c>
      <c r="W870">
        <f>((('Pump Design Summary'!$E$16-'Pump Design Summary'!$D$16)/1000)*V870)+'Pump Design Summary'!$D$16</f>
        <v>0</v>
      </c>
      <c r="X870">
        <f>IF(ISEVEN(V870),MAX('Pump Design Summary'!$D$29:$H$29)+50,0)</f>
        <v>0</v>
      </c>
      <c r="Y870"/>
    </row>
    <row r="871" spans="20:25">
      <c r="T871"/>
      <c r="U871"/>
      <c r="V871">
        <v>868</v>
      </c>
      <c r="W871">
        <f>((('Pump Design Summary'!$E$16-'Pump Design Summary'!$D$16)/1000)*V871)+'Pump Design Summary'!$D$16</f>
        <v>0</v>
      </c>
      <c r="X871">
        <f>IF(ISEVEN(V871),MAX('Pump Design Summary'!$D$29:$H$29)+50,0)</f>
        <v>50</v>
      </c>
      <c r="Y871"/>
    </row>
    <row r="872" spans="20:25">
      <c r="T872"/>
      <c r="U872"/>
      <c r="V872">
        <v>869</v>
      </c>
      <c r="W872">
        <f>((('Pump Design Summary'!$E$16-'Pump Design Summary'!$D$16)/1000)*V872)+'Pump Design Summary'!$D$16</f>
        <v>0</v>
      </c>
      <c r="X872">
        <f>IF(ISEVEN(V872),MAX('Pump Design Summary'!$D$29:$H$29)+50,0)</f>
        <v>0</v>
      </c>
      <c r="Y872"/>
    </row>
    <row r="873" spans="20:25">
      <c r="T873"/>
      <c r="U873"/>
      <c r="V873">
        <v>870</v>
      </c>
      <c r="W873">
        <f>((('Pump Design Summary'!$E$16-'Pump Design Summary'!$D$16)/1000)*V873)+'Pump Design Summary'!$D$16</f>
        <v>0</v>
      </c>
      <c r="X873">
        <f>IF(ISEVEN(V873),MAX('Pump Design Summary'!$D$29:$H$29)+50,0)</f>
        <v>50</v>
      </c>
      <c r="Y873"/>
    </row>
    <row r="874" spans="20:25">
      <c r="T874"/>
      <c r="U874"/>
      <c r="V874">
        <v>871</v>
      </c>
      <c r="W874">
        <f>((('Pump Design Summary'!$E$16-'Pump Design Summary'!$D$16)/1000)*V874)+'Pump Design Summary'!$D$16</f>
        <v>0</v>
      </c>
      <c r="X874">
        <f>IF(ISEVEN(V874),MAX('Pump Design Summary'!$D$29:$H$29)+50,0)</f>
        <v>0</v>
      </c>
      <c r="Y874"/>
    </row>
    <row r="875" spans="20:25">
      <c r="T875"/>
      <c r="U875"/>
      <c r="V875">
        <v>872</v>
      </c>
      <c r="W875">
        <f>((('Pump Design Summary'!$E$16-'Pump Design Summary'!$D$16)/1000)*V875)+'Pump Design Summary'!$D$16</f>
        <v>0</v>
      </c>
      <c r="X875">
        <f>IF(ISEVEN(V875),MAX('Pump Design Summary'!$D$29:$H$29)+50,0)</f>
        <v>50</v>
      </c>
      <c r="Y875"/>
    </row>
    <row r="876" spans="20:25">
      <c r="T876"/>
      <c r="U876"/>
      <c r="V876">
        <v>873</v>
      </c>
      <c r="W876">
        <f>((('Pump Design Summary'!$E$16-'Pump Design Summary'!$D$16)/1000)*V876)+'Pump Design Summary'!$D$16</f>
        <v>0</v>
      </c>
      <c r="X876">
        <f>IF(ISEVEN(V876),MAX('Pump Design Summary'!$D$29:$H$29)+50,0)</f>
        <v>0</v>
      </c>
      <c r="Y876"/>
    </row>
    <row r="877" spans="20:25">
      <c r="T877"/>
      <c r="U877"/>
      <c r="V877">
        <v>874</v>
      </c>
      <c r="W877">
        <f>((('Pump Design Summary'!$E$16-'Pump Design Summary'!$D$16)/1000)*V877)+'Pump Design Summary'!$D$16</f>
        <v>0</v>
      </c>
      <c r="X877">
        <f>IF(ISEVEN(V877),MAX('Pump Design Summary'!$D$29:$H$29)+50,0)</f>
        <v>50</v>
      </c>
      <c r="Y877"/>
    </row>
    <row r="878" spans="20:25">
      <c r="T878"/>
      <c r="U878"/>
      <c r="V878">
        <v>875</v>
      </c>
      <c r="W878">
        <f>((('Pump Design Summary'!$E$16-'Pump Design Summary'!$D$16)/1000)*V878)+'Pump Design Summary'!$D$16</f>
        <v>0</v>
      </c>
      <c r="X878">
        <f>IF(ISEVEN(V878),MAX('Pump Design Summary'!$D$29:$H$29)+50,0)</f>
        <v>0</v>
      </c>
      <c r="Y878"/>
    </row>
    <row r="879" spans="20:25">
      <c r="T879"/>
      <c r="U879"/>
      <c r="V879">
        <v>876</v>
      </c>
      <c r="W879">
        <f>((('Pump Design Summary'!$E$16-'Pump Design Summary'!$D$16)/1000)*V879)+'Pump Design Summary'!$D$16</f>
        <v>0</v>
      </c>
      <c r="X879">
        <f>IF(ISEVEN(V879),MAX('Pump Design Summary'!$D$29:$H$29)+50,0)</f>
        <v>50</v>
      </c>
      <c r="Y879"/>
    </row>
    <row r="880" spans="20:25">
      <c r="T880"/>
      <c r="U880"/>
      <c r="V880">
        <v>877</v>
      </c>
      <c r="W880">
        <f>((('Pump Design Summary'!$E$16-'Pump Design Summary'!$D$16)/1000)*V880)+'Pump Design Summary'!$D$16</f>
        <v>0</v>
      </c>
      <c r="X880">
        <f>IF(ISEVEN(V880),MAX('Pump Design Summary'!$D$29:$H$29)+50,0)</f>
        <v>0</v>
      </c>
      <c r="Y880"/>
    </row>
    <row r="881" spans="20:25">
      <c r="T881"/>
      <c r="U881"/>
      <c r="V881">
        <v>878</v>
      </c>
      <c r="W881">
        <f>((('Pump Design Summary'!$E$16-'Pump Design Summary'!$D$16)/1000)*V881)+'Pump Design Summary'!$D$16</f>
        <v>0</v>
      </c>
      <c r="X881">
        <f>IF(ISEVEN(V881),MAX('Pump Design Summary'!$D$29:$H$29)+50,0)</f>
        <v>50</v>
      </c>
      <c r="Y881"/>
    </row>
    <row r="882" spans="20:25">
      <c r="T882"/>
      <c r="U882"/>
      <c r="V882">
        <v>879</v>
      </c>
      <c r="W882">
        <f>((('Pump Design Summary'!$E$16-'Pump Design Summary'!$D$16)/1000)*V882)+'Pump Design Summary'!$D$16</f>
        <v>0</v>
      </c>
      <c r="X882">
        <f>IF(ISEVEN(V882),MAX('Pump Design Summary'!$D$29:$H$29)+50,0)</f>
        <v>0</v>
      </c>
      <c r="Y882"/>
    </row>
    <row r="883" spans="20:25">
      <c r="T883"/>
      <c r="U883"/>
      <c r="V883">
        <v>880</v>
      </c>
      <c r="W883">
        <f>((('Pump Design Summary'!$E$16-'Pump Design Summary'!$D$16)/1000)*V883)+'Pump Design Summary'!$D$16</f>
        <v>0</v>
      </c>
      <c r="X883">
        <f>IF(ISEVEN(V883),MAX('Pump Design Summary'!$D$29:$H$29)+50,0)</f>
        <v>50</v>
      </c>
      <c r="Y883"/>
    </row>
    <row r="884" spans="20:25">
      <c r="T884"/>
      <c r="U884"/>
      <c r="V884">
        <v>881</v>
      </c>
      <c r="W884">
        <f>((('Pump Design Summary'!$E$16-'Pump Design Summary'!$D$16)/1000)*V884)+'Pump Design Summary'!$D$16</f>
        <v>0</v>
      </c>
      <c r="X884">
        <f>IF(ISEVEN(V884),MAX('Pump Design Summary'!$D$29:$H$29)+50,0)</f>
        <v>0</v>
      </c>
      <c r="Y884"/>
    </row>
    <row r="885" spans="20:25">
      <c r="T885"/>
      <c r="U885"/>
      <c r="V885">
        <v>882</v>
      </c>
      <c r="W885">
        <f>((('Pump Design Summary'!$E$16-'Pump Design Summary'!$D$16)/1000)*V885)+'Pump Design Summary'!$D$16</f>
        <v>0</v>
      </c>
      <c r="X885">
        <f>IF(ISEVEN(V885),MAX('Pump Design Summary'!$D$29:$H$29)+50,0)</f>
        <v>50</v>
      </c>
      <c r="Y885"/>
    </row>
    <row r="886" spans="20:25">
      <c r="T886"/>
      <c r="U886"/>
      <c r="V886">
        <v>883</v>
      </c>
      <c r="W886">
        <f>((('Pump Design Summary'!$E$16-'Pump Design Summary'!$D$16)/1000)*V886)+'Pump Design Summary'!$D$16</f>
        <v>0</v>
      </c>
      <c r="X886">
        <f>IF(ISEVEN(V886),MAX('Pump Design Summary'!$D$29:$H$29)+50,0)</f>
        <v>0</v>
      </c>
      <c r="Y886"/>
    </row>
    <row r="887" spans="20:25">
      <c r="T887"/>
      <c r="U887"/>
      <c r="V887">
        <v>884</v>
      </c>
      <c r="W887">
        <f>((('Pump Design Summary'!$E$16-'Pump Design Summary'!$D$16)/1000)*V887)+'Pump Design Summary'!$D$16</f>
        <v>0</v>
      </c>
      <c r="X887">
        <f>IF(ISEVEN(V887),MAX('Pump Design Summary'!$D$29:$H$29)+50,0)</f>
        <v>50</v>
      </c>
      <c r="Y887"/>
    </row>
    <row r="888" spans="20:25">
      <c r="T888"/>
      <c r="U888"/>
      <c r="V888">
        <v>885</v>
      </c>
      <c r="W888">
        <f>((('Pump Design Summary'!$E$16-'Pump Design Summary'!$D$16)/1000)*V888)+'Pump Design Summary'!$D$16</f>
        <v>0</v>
      </c>
      <c r="X888">
        <f>IF(ISEVEN(V888),MAX('Pump Design Summary'!$D$29:$H$29)+50,0)</f>
        <v>0</v>
      </c>
      <c r="Y888"/>
    </row>
    <row r="889" spans="20:25">
      <c r="T889"/>
      <c r="U889"/>
      <c r="V889">
        <v>886</v>
      </c>
      <c r="W889">
        <f>((('Pump Design Summary'!$E$16-'Pump Design Summary'!$D$16)/1000)*V889)+'Pump Design Summary'!$D$16</f>
        <v>0</v>
      </c>
      <c r="X889">
        <f>IF(ISEVEN(V889),MAX('Pump Design Summary'!$D$29:$H$29)+50,0)</f>
        <v>50</v>
      </c>
      <c r="Y889"/>
    </row>
    <row r="890" spans="20:25">
      <c r="T890"/>
      <c r="U890"/>
      <c r="V890">
        <v>887</v>
      </c>
      <c r="W890">
        <f>((('Pump Design Summary'!$E$16-'Pump Design Summary'!$D$16)/1000)*V890)+'Pump Design Summary'!$D$16</f>
        <v>0</v>
      </c>
      <c r="X890">
        <f>IF(ISEVEN(V890),MAX('Pump Design Summary'!$D$29:$H$29)+50,0)</f>
        <v>0</v>
      </c>
      <c r="Y890"/>
    </row>
    <row r="891" spans="20:25">
      <c r="T891"/>
      <c r="U891"/>
      <c r="V891">
        <v>888</v>
      </c>
      <c r="W891">
        <f>((('Pump Design Summary'!$E$16-'Pump Design Summary'!$D$16)/1000)*V891)+'Pump Design Summary'!$D$16</f>
        <v>0</v>
      </c>
      <c r="X891">
        <f>IF(ISEVEN(V891),MAX('Pump Design Summary'!$D$29:$H$29)+50,0)</f>
        <v>50</v>
      </c>
      <c r="Y891"/>
    </row>
    <row r="892" spans="20:25">
      <c r="T892"/>
      <c r="U892"/>
      <c r="V892">
        <v>889</v>
      </c>
      <c r="W892">
        <f>((('Pump Design Summary'!$E$16-'Pump Design Summary'!$D$16)/1000)*V892)+'Pump Design Summary'!$D$16</f>
        <v>0</v>
      </c>
      <c r="X892">
        <f>IF(ISEVEN(V892),MAX('Pump Design Summary'!$D$29:$H$29)+50,0)</f>
        <v>0</v>
      </c>
      <c r="Y892"/>
    </row>
    <row r="893" spans="20:25">
      <c r="T893"/>
      <c r="U893"/>
      <c r="V893">
        <v>890</v>
      </c>
      <c r="W893">
        <f>((('Pump Design Summary'!$E$16-'Pump Design Summary'!$D$16)/1000)*V893)+'Pump Design Summary'!$D$16</f>
        <v>0</v>
      </c>
      <c r="X893">
        <f>IF(ISEVEN(V893),MAX('Pump Design Summary'!$D$29:$H$29)+50,0)</f>
        <v>50</v>
      </c>
      <c r="Y893"/>
    </row>
    <row r="894" spans="20:25">
      <c r="T894"/>
      <c r="U894"/>
      <c r="V894">
        <v>891</v>
      </c>
      <c r="W894">
        <f>((('Pump Design Summary'!$E$16-'Pump Design Summary'!$D$16)/1000)*V894)+'Pump Design Summary'!$D$16</f>
        <v>0</v>
      </c>
      <c r="X894">
        <f>IF(ISEVEN(V894),MAX('Pump Design Summary'!$D$29:$H$29)+50,0)</f>
        <v>0</v>
      </c>
      <c r="Y894"/>
    </row>
    <row r="895" spans="20:25">
      <c r="T895"/>
      <c r="U895"/>
      <c r="V895">
        <v>892</v>
      </c>
      <c r="W895">
        <f>((('Pump Design Summary'!$E$16-'Pump Design Summary'!$D$16)/1000)*V895)+'Pump Design Summary'!$D$16</f>
        <v>0</v>
      </c>
      <c r="X895">
        <f>IF(ISEVEN(V895),MAX('Pump Design Summary'!$D$29:$H$29)+50,0)</f>
        <v>50</v>
      </c>
      <c r="Y895"/>
    </row>
    <row r="896" spans="20:25">
      <c r="T896"/>
      <c r="U896"/>
      <c r="V896">
        <v>893</v>
      </c>
      <c r="W896">
        <f>((('Pump Design Summary'!$E$16-'Pump Design Summary'!$D$16)/1000)*V896)+'Pump Design Summary'!$D$16</f>
        <v>0</v>
      </c>
      <c r="X896">
        <f>IF(ISEVEN(V896),MAX('Pump Design Summary'!$D$29:$H$29)+50,0)</f>
        <v>0</v>
      </c>
      <c r="Y896"/>
    </row>
    <row r="897" spans="20:25">
      <c r="T897"/>
      <c r="U897"/>
      <c r="V897">
        <v>894</v>
      </c>
      <c r="W897">
        <f>((('Pump Design Summary'!$E$16-'Pump Design Summary'!$D$16)/1000)*V897)+'Pump Design Summary'!$D$16</f>
        <v>0</v>
      </c>
      <c r="X897">
        <f>IF(ISEVEN(V897),MAX('Pump Design Summary'!$D$29:$H$29)+50,0)</f>
        <v>50</v>
      </c>
      <c r="Y897"/>
    </row>
    <row r="898" spans="20:25">
      <c r="T898"/>
      <c r="U898"/>
      <c r="V898">
        <v>895</v>
      </c>
      <c r="W898">
        <f>((('Pump Design Summary'!$E$16-'Pump Design Summary'!$D$16)/1000)*V898)+'Pump Design Summary'!$D$16</f>
        <v>0</v>
      </c>
      <c r="X898">
        <f>IF(ISEVEN(V898),MAX('Pump Design Summary'!$D$29:$H$29)+50,0)</f>
        <v>0</v>
      </c>
      <c r="Y898"/>
    </row>
    <row r="899" spans="20:25">
      <c r="T899"/>
      <c r="U899"/>
      <c r="V899">
        <v>896</v>
      </c>
      <c r="W899">
        <f>((('Pump Design Summary'!$E$16-'Pump Design Summary'!$D$16)/1000)*V899)+'Pump Design Summary'!$D$16</f>
        <v>0</v>
      </c>
      <c r="X899">
        <f>IF(ISEVEN(V899),MAX('Pump Design Summary'!$D$29:$H$29)+50,0)</f>
        <v>50</v>
      </c>
      <c r="Y899"/>
    </row>
    <row r="900" spans="20:25">
      <c r="T900"/>
      <c r="U900"/>
      <c r="V900">
        <v>897</v>
      </c>
      <c r="W900">
        <f>((('Pump Design Summary'!$E$16-'Pump Design Summary'!$D$16)/1000)*V900)+'Pump Design Summary'!$D$16</f>
        <v>0</v>
      </c>
      <c r="X900">
        <f>IF(ISEVEN(V900),MAX('Pump Design Summary'!$D$29:$H$29)+50,0)</f>
        <v>0</v>
      </c>
      <c r="Y900"/>
    </row>
    <row r="901" spans="20:25">
      <c r="T901"/>
      <c r="U901"/>
      <c r="V901">
        <v>898</v>
      </c>
      <c r="W901">
        <f>((('Pump Design Summary'!$E$16-'Pump Design Summary'!$D$16)/1000)*V901)+'Pump Design Summary'!$D$16</f>
        <v>0</v>
      </c>
      <c r="X901">
        <f>IF(ISEVEN(V901),MAX('Pump Design Summary'!$D$29:$H$29)+50,0)</f>
        <v>50</v>
      </c>
      <c r="Y901"/>
    </row>
    <row r="902" spans="20:25">
      <c r="T902"/>
      <c r="U902"/>
      <c r="V902">
        <v>899</v>
      </c>
      <c r="W902">
        <f>((('Pump Design Summary'!$E$16-'Pump Design Summary'!$D$16)/1000)*V902)+'Pump Design Summary'!$D$16</f>
        <v>0</v>
      </c>
      <c r="X902">
        <f>IF(ISEVEN(V902),MAX('Pump Design Summary'!$D$29:$H$29)+50,0)</f>
        <v>0</v>
      </c>
      <c r="Y902"/>
    </row>
    <row r="903" spans="20:25">
      <c r="T903"/>
      <c r="U903"/>
      <c r="V903">
        <v>900</v>
      </c>
      <c r="W903">
        <f>((('Pump Design Summary'!$E$16-'Pump Design Summary'!$D$16)/1000)*V903)+'Pump Design Summary'!$D$16</f>
        <v>0</v>
      </c>
      <c r="X903">
        <f>IF(ISEVEN(V903),MAX('Pump Design Summary'!$D$29:$H$29)+50,0)</f>
        <v>50</v>
      </c>
      <c r="Y903"/>
    </row>
    <row r="904" spans="20:25">
      <c r="T904"/>
      <c r="U904"/>
      <c r="V904">
        <v>901</v>
      </c>
      <c r="W904">
        <f>((('Pump Design Summary'!$E$16-'Pump Design Summary'!$D$16)/1000)*V904)+'Pump Design Summary'!$D$16</f>
        <v>0</v>
      </c>
      <c r="X904">
        <f>IF(ISEVEN(V904),MAX('Pump Design Summary'!$D$29:$H$29)+50,0)</f>
        <v>0</v>
      </c>
      <c r="Y904"/>
    </row>
    <row r="905" spans="20:25">
      <c r="T905"/>
      <c r="U905"/>
      <c r="V905">
        <v>902</v>
      </c>
      <c r="W905">
        <f>((('Pump Design Summary'!$E$16-'Pump Design Summary'!$D$16)/1000)*V905)+'Pump Design Summary'!$D$16</f>
        <v>0</v>
      </c>
      <c r="X905">
        <f>IF(ISEVEN(V905),MAX('Pump Design Summary'!$D$29:$H$29)+50,0)</f>
        <v>50</v>
      </c>
      <c r="Y905"/>
    </row>
    <row r="906" spans="20:25">
      <c r="T906"/>
      <c r="U906"/>
      <c r="V906">
        <v>903</v>
      </c>
      <c r="W906">
        <f>((('Pump Design Summary'!$E$16-'Pump Design Summary'!$D$16)/1000)*V906)+'Pump Design Summary'!$D$16</f>
        <v>0</v>
      </c>
      <c r="X906">
        <f>IF(ISEVEN(V906),MAX('Pump Design Summary'!$D$29:$H$29)+50,0)</f>
        <v>0</v>
      </c>
      <c r="Y906"/>
    </row>
    <row r="907" spans="20:25">
      <c r="T907"/>
      <c r="U907"/>
      <c r="V907">
        <v>904</v>
      </c>
      <c r="W907">
        <f>((('Pump Design Summary'!$E$16-'Pump Design Summary'!$D$16)/1000)*V907)+'Pump Design Summary'!$D$16</f>
        <v>0</v>
      </c>
      <c r="X907">
        <f>IF(ISEVEN(V907),MAX('Pump Design Summary'!$D$29:$H$29)+50,0)</f>
        <v>50</v>
      </c>
      <c r="Y907"/>
    </row>
    <row r="908" spans="20:25">
      <c r="T908"/>
      <c r="U908"/>
      <c r="V908">
        <v>905</v>
      </c>
      <c r="W908">
        <f>((('Pump Design Summary'!$E$16-'Pump Design Summary'!$D$16)/1000)*V908)+'Pump Design Summary'!$D$16</f>
        <v>0</v>
      </c>
      <c r="X908">
        <f>IF(ISEVEN(V908),MAX('Pump Design Summary'!$D$29:$H$29)+50,0)</f>
        <v>0</v>
      </c>
      <c r="Y908"/>
    </row>
    <row r="909" spans="20:25">
      <c r="T909"/>
      <c r="U909"/>
      <c r="V909">
        <v>906</v>
      </c>
      <c r="W909">
        <f>((('Pump Design Summary'!$E$16-'Pump Design Summary'!$D$16)/1000)*V909)+'Pump Design Summary'!$D$16</f>
        <v>0</v>
      </c>
      <c r="X909">
        <f>IF(ISEVEN(V909),MAX('Pump Design Summary'!$D$29:$H$29)+50,0)</f>
        <v>50</v>
      </c>
      <c r="Y909"/>
    </row>
    <row r="910" spans="20:25">
      <c r="T910"/>
      <c r="U910"/>
      <c r="V910">
        <v>907</v>
      </c>
      <c r="W910">
        <f>((('Pump Design Summary'!$E$16-'Pump Design Summary'!$D$16)/1000)*V910)+'Pump Design Summary'!$D$16</f>
        <v>0</v>
      </c>
      <c r="X910">
        <f>IF(ISEVEN(V910),MAX('Pump Design Summary'!$D$29:$H$29)+50,0)</f>
        <v>0</v>
      </c>
      <c r="Y910"/>
    </row>
    <row r="911" spans="20:25">
      <c r="T911"/>
      <c r="U911"/>
      <c r="V911">
        <v>908</v>
      </c>
      <c r="W911">
        <f>((('Pump Design Summary'!$E$16-'Pump Design Summary'!$D$16)/1000)*V911)+'Pump Design Summary'!$D$16</f>
        <v>0</v>
      </c>
      <c r="X911">
        <f>IF(ISEVEN(V911),MAX('Pump Design Summary'!$D$29:$H$29)+50,0)</f>
        <v>50</v>
      </c>
      <c r="Y911"/>
    </row>
    <row r="912" spans="20:25">
      <c r="T912"/>
      <c r="U912"/>
      <c r="V912">
        <v>909</v>
      </c>
      <c r="W912">
        <f>((('Pump Design Summary'!$E$16-'Pump Design Summary'!$D$16)/1000)*V912)+'Pump Design Summary'!$D$16</f>
        <v>0</v>
      </c>
      <c r="X912">
        <f>IF(ISEVEN(V912),MAX('Pump Design Summary'!$D$29:$H$29)+50,0)</f>
        <v>0</v>
      </c>
      <c r="Y912"/>
    </row>
    <row r="913" spans="20:25">
      <c r="T913"/>
      <c r="U913"/>
      <c r="V913">
        <v>910</v>
      </c>
      <c r="W913">
        <f>((('Pump Design Summary'!$E$16-'Pump Design Summary'!$D$16)/1000)*V913)+'Pump Design Summary'!$D$16</f>
        <v>0</v>
      </c>
      <c r="X913">
        <f>IF(ISEVEN(V913),MAX('Pump Design Summary'!$D$29:$H$29)+50,0)</f>
        <v>50</v>
      </c>
      <c r="Y913"/>
    </row>
    <row r="914" spans="20:25">
      <c r="T914"/>
      <c r="U914"/>
      <c r="V914">
        <v>911</v>
      </c>
      <c r="W914">
        <f>((('Pump Design Summary'!$E$16-'Pump Design Summary'!$D$16)/1000)*V914)+'Pump Design Summary'!$D$16</f>
        <v>0</v>
      </c>
      <c r="X914">
        <f>IF(ISEVEN(V914),MAX('Pump Design Summary'!$D$29:$H$29)+50,0)</f>
        <v>0</v>
      </c>
      <c r="Y914"/>
    </row>
    <row r="915" spans="20:25">
      <c r="T915"/>
      <c r="U915"/>
      <c r="V915">
        <v>912</v>
      </c>
      <c r="W915">
        <f>((('Pump Design Summary'!$E$16-'Pump Design Summary'!$D$16)/1000)*V915)+'Pump Design Summary'!$D$16</f>
        <v>0</v>
      </c>
      <c r="X915">
        <f>IF(ISEVEN(V915),MAX('Pump Design Summary'!$D$29:$H$29)+50,0)</f>
        <v>50</v>
      </c>
      <c r="Y915"/>
    </row>
    <row r="916" spans="20:25">
      <c r="T916"/>
      <c r="U916"/>
      <c r="V916">
        <v>913</v>
      </c>
      <c r="W916">
        <f>((('Pump Design Summary'!$E$16-'Pump Design Summary'!$D$16)/1000)*V916)+'Pump Design Summary'!$D$16</f>
        <v>0</v>
      </c>
      <c r="X916">
        <f>IF(ISEVEN(V916),MAX('Pump Design Summary'!$D$29:$H$29)+50,0)</f>
        <v>0</v>
      </c>
      <c r="Y916"/>
    </row>
    <row r="917" spans="20:25">
      <c r="T917"/>
      <c r="U917"/>
      <c r="V917">
        <v>914</v>
      </c>
      <c r="W917">
        <f>((('Pump Design Summary'!$E$16-'Pump Design Summary'!$D$16)/1000)*V917)+'Pump Design Summary'!$D$16</f>
        <v>0</v>
      </c>
      <c r="X917">
        <f>IF(ISEVEN(V917),MAX('Pump Design Summary'!$D$29:$H$29)+50,0)</f>
        <v>50</v>
      </c>
      <c r="Y917"/>
    </row>
    <row r="918" spans="20:25">
      <c r="T918"/>
      <c r="U918"/>
      <c r="V918">
        <v>915</v>
      </c>
      <c r="W918">
        <f>((('Pump Design Summary'!$E$16-'Pump Design Summary'!$D$16)/1000)*V918)+'Pump Design Summary'!$D$16</f>
        <v>0</v>
      </c>
      <c r="X918">
        <f>IF(ISEVEN(V918),MAX('Pump Design Summary'!$D$29:$H$29)+50,0)</f>
        <v>0</v>
      </c>
      <c r="Y918"/>
    </row>
    <row r="919" spans="20:25">
      <c r="T919"/>
      <c r="U919"/>
      <c r="V919">
        <v>916</v>
      </c>
      <c r="W919">
        <f>((('Pump Design Summary'!$E$16-'Pump Design Summary'!$D$16)/1000)*V919)+'Pump Design Summary'!$D$16</f>
        <v>0</v>
      </c>
      <c r="X919">
        <f>IF(ISEVEN(V919),MAX('Pump Design Summary'!$D$29:$H$29)+50,0)</f>
        <v>50</v>
      </c>
      <c r="Y919"/>
    </row>
    <row r="920" spans="20:25">
      <c r="T920"/>
      <c r="U920"/>
      <c r="V920">
        <v>917</v>
      </c>
      <c r="W920">
        <f>((('Pump Design Summary'!$E$16-'Pump Design Summary'!$D$16)/1000)*V920)+'Pump Design Summary'!$D$16</f>
        <v>0</v>
      </c>
      <c r="X920">
        <f>IF(ISEVEN(V920),MAX('Pump Design Summary'!$D$29:$H$29)+50,0)</f>
        <v>0</v>
      </c>
      <c r="Y920"/>
    </row>
    <row r="921" spans="20:25">
      <c r="T921"/>
      <c r="U921"/>
      <c r="V921">
        <v>918</v>
      </c>
      <c r="W921">
        <f>((('Pump Design Summary'!$E$16-'Pump Design Summary'!$D$16)/1000)*V921)+'Pump Design Summary'!$D$16</f>
        <v>0</v>
      </c>
      <c r="X921">
        <f>IF(ISEVEN(V921),MAX('Pump Design Summary'!$D$29:$H$29)+50,0)</f>
        <v>50</v>
      </c>
      <c r="Y921"/>
    </row>
    <row r="922" spans="20:25">
      <c r="T922"/>
      <c r="U922"/>
      <c r="V922">
        <v>919</v>
      </c>
      <c r="W922">
        <f>((('Pump Design Summary'!$E$16-'Pump Design Summary'!$D$16)/1000)*V922)+'Pump Design Summary'!$D$16</f>
        <v>0</v>
      </c>
      <c r="X922">
        <f>IF(ISEVEN(V922),MAX('Pump Design Summary'!$D$29:$H$29)+50,0)</f>
        <v>0</v>
      </c>
      <c r="Y922"/>
    </row>
    <row r="923" spans="20:25">
      <c r="T923"/>
      <c r="U923"/>
      <c r="V923">
        <v>920</v>
      </c>
      <c r="W923">
        <f>((('Pump Design Summary'!$E$16-'Pump Design Summary'!$D$16)/1000)*V923)+'Pump Design Summary'!$D$16</f>
        <v>0</v>
      </c>
      <c r="X923">
        <f>IF(ISEVEN(V923),MAX('Pump Design Summary'!$D$29:$H$29)+50,0)</f>
        <v>50</v>
      </c>
      <c r="Y923"/>
    </row>
    <row r="924" spans="20:25">
      <c r="T924"/>
      <c r="U924"/>
      <c r="V924">
        <v>921</v>
      </c>
      <c r="W924">
        <f>((('Pump Design Summary'!$E$16-'Pump Design Summary'!$D$16)/1000)*V924)+'Pump Design Summary'!$D$16</f>
        <v>0</v>
      </c>
      <c r="X924">
        <f>IF(ISEVEN(V924),MAX('Pump Design Summary'!$D$29:$H$29)+50,0)</f>
        <v>0</v>
      </c>
      <c r="Y924"/>
    </row>
    <row r="925" spans="20:25">
      <c r="T925"/>
      <c r="U925"/>
      <c r="V925">
        <v>922</v>
      </c>
      <c r="W925">
        <f>((('Pump Design Summary'!$E$16-'Pump Design Summary'!$D$16)/1000)*V925)+'Pump Design Summary'!$D$16</f>
        <v>0</v>
      </c>
      <c r="X925">
        <f>IF(ISEVEN(V925),MAX('Pump Design Summary'!$D$29:$H$29)+50,0)</f>
        <v>50</v>
      </c>
      <c r="Y925"/>
    </row>
    <row r="926" spans="20:25">
      <c r="T926"/>
      <c r="U926"/>
      <c r="V926">
        <v>923</v>
      </c>
      <c r="W926">
        <f>((('Pump Design Summary'!$E$16-'Pump Design Summary'!$D$16)/1000)*V926)+'Pump Design Summary'!$D$16</f>
        <v>0</v>
      </c>
      <c r="X926">
        <f>IF(ISEVEN(V926),MAX('Pump Design Summary'!$D$29:$H$29)+50,0)</f>
        <v>0</v>
      </c>
      <c r="Y926"/>
    </row>
    <row r="927" spans="20:25">
      <c r="T927"/>
      <c r="U927"/>
      <c r="V927">
        <v>924</v>
      </c>
      <c r="W927">
        <f>((('Pump Design Summary'!$E$16-'Pump Design Summary'!$D$16)/1000)*V927)+'Pump Design Summary'!$D$16</f>
        <v>0</v>
      </c>
      <c r="X927">
        <f>IF(ISEVEN(V927),MAX('Pump Design Summary'!$D$29:$H$29)+50,0)</f>
        <v>50</v>
      </c>
      <c r="Y927"/>
    </row>
    <row r="928" spans="20:25">
      <c r="T928"/>
      <c r="U928"/>
      <c r="V928">
        <v>925</v>
      </c>
      <c r="W928">
        <f>((('Pump Design Summary'!$E$16-'Pump Design Summary'!$D$16)/1000)*V928)+'Pump Design Summary'!$D$16</f>
        <v>0</v>
      </c>
      <c r="X928">
        <f>IF(ISEVEN(V928),MAX('Pump Design Summary'!$D$29:$H$29)+50,0)</f>
        <v>0</v>
      </c>
      <c r="Y928"/>
    </row>
    <row r="929" spans="20:25">
      <c r="T929"/>
      <c r="U929"/>
      <c r="V929">
        <v>926</v>
      </c>
      <c r="W929">
        <f>((('Pump Design Summary'!$E$16-'Pump Design Summary'!$D$16)/1000)*V929)+'Pump Design Summary'!$D$16</f>
        <v>0</v>
      </c>
      <c r="X929">
        <f>IF(ISEVEN(V929),MAX('Pump Design Summary'!$D$29:$H$29)+50,0)</f>
        <v>50</v>
      </c>
      <c r="Y929"/>
    </row>
    <row r="930" spans="20:25">
      <c r="T930"/>
      <c r="U930"/>
      <c r="V930">
        <v>927</v>
      </c>
      <c r="W930">
        <f>((('Pump Design Summary'!$E$16-'Pump Design Summary'!$D$16)/1000)*V930)+'Pump Design Summary'!$D$16</f>
        <v>0</v>
      </c>
      <c r="X930">
        <f>IF(ISEVEN(V930),MAX('Pump Design Summary'!$D$29:$H$29)+50,0)</f>
        <v>0</v>
      </c>
      <c r="Y930"/>
    </row>
    <row r="931" spans="20:25">
      <c r="T931"/>
      <c r="U931"/>
      <c r="V931">
        <v>928</v>
      </c>
      <c r="W931">
        <f>((('Pump Design Summary'!$E$16-'Pump Design Summary'!$D$16)/1000)*V931)+'Pump Design Summary'!$D$16</f>
        <v>0</v>
      </c>
      <c r="X931">
        <f>IF(ISEVEN(V931),MAX('Pump Design Summary'!$D$29:$H$29)+50,0)</f>
        <v>50</v>
      </c>
      <c r="Y931"/>
    </row>
    <row r="932" spans="20:25">
      <c r="T932"/>
      <c r="U932"/>
      <c r="V932">
        <v>929</v>
      </c>
      <c r="W932">
        <f>((('Pump Design Summary'!$E$16-'Pump Design Summary'!$D$16)/1000)*V932)+'Pump Design Summary'!$D$16</f>
        <v>0</v>
      </c>
      <c r="X932">
        <f>IF(ISEVEN(V932),MAX('Pump Design Summary'!$D$29:$H$29)+50,0)</f>
        <v>0</v>
      </c>
      <c r="Y932"/>
    </row>
    <row r="933" spans="20:25">
      <c r="T933"/>
      <c r="U933"/>
      <c r="V933">
        <v>930</v>
      </c>
      <c r="W933">
        <f>((('Pump Design Summary'!$E$16-'Pump Design Summary'!$D$16)/1000)*V933)+'Pump Design Summary'!$D$16</f>
        <v>0</v>
      </c>
      <c r="X933">
        <f>IF(ISEVEN(V933),MAX('Pump Design Summary'!$D$29:$H$29)+50,0)</f>
        <v>50</v>
      </c>
      <c r="Y933"/>
    </row>
    <row r="934" spans="20:25">
      <c r="T934"/>
      <c r="U934"/>
      <c r="V934">
        <v>931</v>
      </c>
      <c r="W934">
        <f>((('Pump Design Summary'!$E$16-'Pump Design Summary'!$D$16)/1000)*V934)+'Pump Design Summary'!$D$16</f>
        <v>0</v>
      </c>
      <c r="X934">
        <f>IF(ISEVEN(V934),MAX('Pump Design Summary'!$D$29:$H$29)+50,0)</f>
        <v>0</v>
      </c>
      <c r="Y934"/>
    </row>
    <row r="935" spans="20:25">
      <c r="T935"/>
      <c r="U935"/>
      <c r="V935">
        <v>932</v>
      </c>
      <c r="W935">
        <f>((('Pump Design Summary'!$E$16-'Pump Design Summary'!$D$16)/1000)*V935)+'Pump Design Summary'!$D$16</f>
        <v>0</v>
      </c>
      <c r="X935">
        <f>IF(ISEVEN(V935),MAX('Pump Design Summary'!$D$29:$H$29)+50,0)</f>
        <v>50</v>
      </c>
      <c r="Y935"/>
    </row>
    <row r="936" spans="20:25">
      <c r="T936"/>
      <c r="U936"/>
      <c r="V936">
        <v>933</v>
      </c>
      <c r="W936">
        <f>((('Pump Design Summary'!$E$16-'Pump Design Summary'!$D$16)/1000)*V936)+'Pump Design Summary'!$D$16</f>
        <v>0</v>
      </c>
      <c r="X936">
        <f>IF(ISEVEN(V936),MAX('Pump Design Summary'!$D$29:$H$29)+50,0)</f>
        <v>0</v>
      </c>
      <c r="Y936"/>
    </row>
    <row r="937" spans="20:25">
      <c r="T937"/>
      <c r="U937"/>
      <c r="V937">
        <v>934</v>
      </c>
      <c r="W937">
        <f>((('Pump Design Summary'!$E$16-'Pump Design Summary'!$D$16)/1000)*V937)+'Pump Design Summary'!$D$16</f>
        <v>0</v>
      </c>
      <c r="X937">
        <f>IF(ISEVEN(V937),MAX('Pump Design Summary'!$D$29:$H$29)+50,0)</f>
        <v>50</v>
      </c>
      <c r="Y937"/>
    </row>
    <row r="938" spans="20:25">
      <c r="T938"/>
      <c r="U938"/>
      <c r="V938">
        <v>935</v>
      </c>
      <c r="W938">
        <f>((('Pump Design Summary'!$E$16-'Pump Design Summary'!$D$16)/1000)*V938)+'Pump Design Summary'!$D$16</f>
        <v>0</v>
      </c>
      <c r="X938">
        <f>IF(ISEVEN(V938),MAX('Pump Design Summary'!$D$29:$H$29)+50,0)</f>
        <v>0</v>
      </c>
      <c r="Y938"/>
    </row>
    <row r="939" spans="20:25">
      <c r="T939"/>
      <c r="U939"/>
      <c r="V939">
        <v>936</v>
      </c>
      <c r="W939">
        <f>((('Pump Design Summary'!$E$16-'Pump Design Summary'!$D$16)/1000)*V939)+'Pump Design Summary'!$D$16</f>
        <v>0</v>
      </c>
      <c r="X939">
        <f>IF(ISEVEN(V939),MAX('Pump Design Summary'!$D$29:$H$29)+50,0)</f>
        <v>50</v>
      </c>
      <c r="Y939"/>
    </row>
    <row r="940" spans="20:25">
      <c r="T940"/>
      <c r="U940"/>
      <c r="V940">
        <v>937</v>
      </c>
      <c r="W940">
        <f>((('Pump Design Summary'!$E$16-'Pump Design Summary'!$D$16)/1000)*V940)+'Pump Design Summary'!$D$16</f>
        <v>0</v>
      </c>
      <c r="X940">
        <f>IF(ISEVEN(V940),MAX('Pump Design Summary'!$D$29:$H$29)+50,0)</f>
        <v>0</v>
      </c>
      <c r="Y940"/>
    </row>
    <row r="941" spans="20:25">
      <c r="T941"/>
      <c r="U941"/>
      <c r="V941">
        <v>938</v>
      </c>
      <c r="W941">
        <f>((('Pump Design Summary'!$E$16-'Pump Design Summary'!$D$16)/1000)*V941)+'Pump Design Summary'!$D$16</f>
        <v>0</v>
      </c>
      <c r="X941">
        <f>IF(ISEVEN(V941),MAX('Pump Design Summary'!$D$29:$H$29)+50,0)</f>
        <v>50</v>
      </c>
      <c r="Y941"/>
    </row>
    <row r="942" spans="20:25">
      <c r="T942"/>
      <c r="U942"/>
      <c r="V942">
        <v>939</v>
      </c>
      <c r="W942">
        <f>((('Pump Design Summary'!$E$16-'Pump Design Summary'!$D$16)/1000)*V942)+'Pump Design Summary'!$D$16</f>
        <v>0</v>
      </c>
      <c r="X942">
        <f>IF(ISEVEN(V942),MAX('Pump Design Summary'!$D$29:$H$29)+50,0)</f>
        <v>0</v>
      </c>
      <c r="Y942"/>
    </row>
    <row r="943" spans="20:25">
      <c r="T943"/>
      <c r="U943"/>
      <c r="V943">
        <v>940</v>
      </c>
      <c r="W943">
        <f>((('Pump Design Summary'!$E$16-'Pump Design Summary'!$D$16)/1000)*V943)+'Pump Design Summary'!$D$16</f>
        <v>0</v>
      </c>
      <c r="X943">
        <f>IF(ISEVEN(V943),MAX('Pump Design Summary'!$D$29:$H$29)+50,0)</f>
        <v>50</v>
      </c>
      <c r="Y943"/>
    </row>
    <row r="944" spans="20:25">
      <c r="T944"/>
      <c r="U944"/>
      <c r="V944">
        <v>941</v>
      </c>
      <c r="W944">
        <f>((('Pump Design Summary'!$E$16-'Pump Design Summary'!$D$16)/1000)*V944)+'Pump Design Summary'!$D$16</f>
        <v>0</v>
      </c>
      <c r="X944">
        <f>IF(ISEVEN(V944),MAX('Pump Design Summary'!$D$29:$H$29)+50,0)</f>
        <v>0</v>
      </c>
      <c r="Y944"/>
    </row>
    <row r="945" spans="20:25">
      <c r="T945"/>
      <c r="U945"/>
      <c r="V945">
        <v>942</v>
      </c>
      <c r="W945">
        <f>((('Pump Design Summary'!$E$16-'Pump Design Summary'!$D$16)/1000)*V945)+'Pump Design Summary'!$D$16</f>
        <v>0</v>
      </c>
      <c r="X945">
        <f>IF(ISEVEN(V945),MAX('Pump Design Summary'!$D$29:$H$29)+50,0)</f>
        <v>50</v>
      </c>
      <c r="Y945"/>
    </row>
    <row r="946" spans="20:25">
      <c r="T946"/>
      <c r="U946"/>
      <c r="V946">
        <v>943</v>
      </c>
      <c r="W946">
        <f>((('Pump Design Summary'!$E$16-'Pump Design Summary'!$D$16)/1000)*V946)+'Pump Design Summary'!$D$16</f>
        <v>0</v>
      </c>
      <c r="X946">
        <f>IF(ISEVEN(V946),MAX('Pump Design Summary'!$D$29:$H$29)+50,0)</f>
        <v>0</v>
      </c>
      <c r="Y946"/>
    </row>
    <row r="947" spans="20:25">
      <c r="T947"/>
      <c r="U947"/>
      <c r="V947">
        <v>944</v>
      </c>
      <c r="W947">
        <f>((('Pump Design Summary'!$E$16-'Pump Design Summary'!$D$16)/1000)*V947)+'Pump Design Summary'!$D$16</f>
        <v>0</v>
      </c>
      <c r="X947">
        <f>IF(ISEVEN(V947),MAX('Pump Design Summary'!$D$29:$H$29)+50,0)</f>
        <v>50</v>
      </c>
      <c r="Y947"/>
    </row>
    <row r="948" spans="20:25">
      <c r="T948"/>
      <c r="U948"/>
      <c r="V948">
        <v>945</v>
      </c>
      <c r="W948">
        <f>((('Pump Design Summary'!$E$16-'Pump Design Summary'!$D$16)/1000)*V948)+'Pump Design Summary'!$D$16</f>
        <v>0</v>
      </c>
      <c r="X948">
        <f>IF(ISEVEN(V948),MAX('Pump Design Summary'!$D$29:$H$29)+50,0)</f>
        <v>0</v>
      </c>
      <c r="Y948"/>
    </row>
    <row r="949" spans="20:25">
      <c r="T949"/>
      <c r="U949"/>
      <c r="V949">
        <v>946</v>
      </c>
      <c r="W949">
        <f>((('Pump Design Summary'!$E$16-'Pump Design Summary'!$D$16)/1000)*V949)+'Pump Design Summary'!$D$16</f>
        <v>0</v>
      </c>
      <c r="X949">
        <f>IF(ISEVEN(V949),MAX('Pump Design Summary'!$D$29:$H$29)+50,0)</f>
        <v>50</v>
      </c>
      <c r="Y949"/>
    </row>
    <row r="950" spans="20:25">
      <c r="T950"/>
      <c r="U950"/>
      <c r="V950">
        <v>947</v>
      </c>
      <c r="W950">
        <f>((('Pump Design Summary'!$E$16-'Pump Design Summary'!$D$16)/1000)*V950)+'Pump Design Summary'!$D$16</f>
        <v>0</v>
      </c>
      <c r="X950">
        <f>IF(ISEVEN(V950),MAX('Pump Design Summary'!$D$29:$H$29)+50,0)</f>
        <v>0</v>
      </c>
      <c r="Y950"/>
    </row>
    <row r="951" spans="20:25">
      <c r="T951"/>
      <c r="U951"/>
      <c r="V951">
        <v>948</v>
      </c>
      <c r="W951">
        <f>((('Pump Design Summary'!$E$16-'Pump Design Summary'!$D$16)/1000)*V951)+'Pump Design Summary'!$D$16</f>
        <v>0</v>
      </c>
      <c r="X951">
        <f>IF(ISEVEN(V951),MAX('Pump Design Summary'!$D$29:$H$29)+50,0)</f>
        <v>50</v>
      </c>
      <c r="Y951"/>
    </row>
    <row r="952" spans="20:25">
      <c r="T952"/>
      <c r="U952"/>
      <c r="V952">
        <v>949</v>
      </c>
      <c r="W952">
        <f>((('Pump Design Summary'!$E$16-'Pump Design Summary'!$D$16)/1000)*V952)+'Pump Design Summary'!$D$16</f>
        <v>0</v>
      </c>
      <c r="X952">
        <f>IF(ISEVEN(V952),MAX('Pump Design Summary'!$D$29:$H$29)+50,0)</f>
        <v>0</v>
      </c>
      <c r="Y952"/>
    </row>
    <row r="953" spans="20:25">
      <c r="T953"/>
      <c r="U953"/>
      <c r="V953">
        <v>950</v>
      </c>
      <c r="W953">
        <f>((('Pump Design Summary'!$E$16-'Pump Design Summary'!$D$16)/1000)*V953)+'Pump Design Summary'!$D$16</f>
        <v>0</v>
      </c>
      <c r="X953">
        <f>IF(ISEVEN(V953),MAX('Pump Design Summary'!$D$29:$H$29)+50,0)</f>
        <v>50</v>
      </c>
      <c r="Y953"/>
    </row>
    <row r="954" spans="20:25">
      <c r="T954"/>
      <c r="U954"/>
      <c r="V954">
        <v>951</v>
      </c>
      <c r="W954">
        <f>((('Pump Design Summary'!$E$16-'Pump Design Summary'!$D$16)/1000)*V954)+'Pump Design Summary'!$D$16</f>
        <v>0</v>
      </c>
      <c r="X954">
        <f>IF(ISEVEN(V954),MAX('Pump Design Summary'!$D$29:$H$29)+50,0)</f>
        <v>0</v>
      </c>
      <c r="Y954"/>
    </row>
    <row r="955" spans="20:25">
      <c r="T955"/>
      <c r="U955"/>
      <c r="V955">
        <v>952</v>
      </c>
      <c r="W955">
        <f>((('Pump Design Summary'!$E$16-'Pump Design Summary'!$D$16)/1000)*V955)+'Pump Design Summary'!$D$16</f>
        <v>0</v>
      </c>
      <c r="X955">
        <f>IF(ISEVEN(V955),MAX('Pump Design Summary'!$D$29:$H$29)+50,0)</f>
        <v>50</v>
      </c>
      <c r="Y955"/>
    </row>
    <row r="956" spans="20:25">
      <c r="T956"/>
      <c r="U956"/>
      <c r="V956">
        <v>953</v>
      </c>
      <c r="W956">
        <f>((('Pump Design Summary'!$E$16-'Pump Design Summary'!$D$16)/1000)*V956)+'Pump Design Summary'!$D$16</f>
        <v>0</v>
      </c>
      <c r="X956">
        <f>IF(ISEVEN(V956),MAX('Pump Design Summary'!$D$29:$H$29)+50,0)</f>
        <v>0</v>
      </c>
      <c r="Y956"/>
    </row>
    <row r="957" spans="20:25">
      <c r="T957"/>
      <c r="U957"/>
      <c r="V957">
        <v>954</v>
      </c>
      <c r="W957">
        <f>((('Pump Design Summary'!$E$16-'Pump Design Summary'!$D$16)/1000)*V957)+'Pump Design Summary'!$D$16</f>
        <v>0</v>
      </c>
      <c r="X957">
        <f>IF(ISEVEN(V957),MAX('Pump Design Summary'!$D$29:$H$29)+50,0)</f>
        <v>50</v>
      </c>
      <c r="Y957"/>
    </row>
    <row r="958" spans="20:25">
      <c r="T958"/>
      <c r="U958"/>
      <c r="V958">
        <v>955</v>
      </c>
      <c r="W958">
        <f>((('Pump Design Summary'!$E$16-'Pump Design Summary'!$D$16)/1000)*V958)+'Pump Design Summary'!$D$16</f>
        <v>0</v>
      </c>
      <c r="X958">
        <f>IF(ISEVEN(V958),MAX('Pump Design Summary'!$D$29:$H$29)+50,0)</f>
        <v>0</v>
      </c>
      <c r="Y958"/>
    </row>
    <row r="959" spans="20:25">
      <c r="T959"/>
      <c r="U959"/>
      <c r="V959">
        <v>956</v>
      </c>
      <c r="W959">
        <f>((('Pump Design Summary'!$E$16-'Pump Design Summary'!$D$16)/1000)*V959)+'Pump Design Summary'!$D$16</f>
        <v>0</v>
      </c>
      <c r="X959">
        <f>IF(ISEVEN(V959),MAX('Pump Design Summary'!$D$29:$H$29)+50,0)</f>
        <v>50</v>
      </c>
      <c r="Y959"/>
    </row>
    <row r="960" spans="20:25">
      <c r="T960"/>
      <c r="U960"/>
      <c r="V960">
        <v>957</v>
      </c>
      <c r="W960">
        <f>((('Pump Design Summary'!$E$16-'Pump Design Summary'!$D$16)/1000)*V960)+'Pump Design Summary'!$D$16</f>
        <v>0</v>
      </c>
      <c r="X960">
        <f>IF(ISEVEN(V960),MAX('Pump Design Summary'!$D$29:$H$29)+50,0)</f>
        <v>0</v>
      </c>
      <c r="Y960"/>
    </row>
    <row r="961" spans="20:25">
      <c r="T961"/>
      <c r="U961"/>
      <c r="V961">
        <v>958</v>
      </c>
      <c r="W961">
        <f>((('Pump Design Summary'!$E$16-'Pump Design Summary'!$D$16)/1000)*V961)+'Pump Design Summary'!$D$16</f>
        <v>0</v>
      </c>
      <c r="X961">
        <f>IF(ISEVEN(V961),MAX('Pump Design Summary'!$D$29:$H$29)+50,0)</f>
        <v>50</v>
      </c>
      <c r="Y961"/>
    </row>
    <row r="962" spans="20:25">
      <c r="T962"/>
      <c r="U962"/>
      <c r="V962">
        <v>959</v>
      </c>
      <c r="W962">
        <f>((('Pump Design Summary'!$E$16-'Pump Design Summary'!$D$16)/1000)*V962)+'Pump Design Summary'!$D$16</f>
        <v>0</v>
      </c>
      <c r="X962">
        <f>IF(ISEVEN(V962),MAX('Pump Design Summary'!$D$29:$H$29)+50,0)</f>
        <v>0</v>
      </c>
      <c r="Y962"/>
    </row>
    <row r="963" spans="20:25">
      <c r="T963"/>
      <c r="U963"/>
      <c r="V963">
        <v>960</v>
      </c>
      <c r="W963">
        <f>((('Pump Design Summary'!$E$16-'Pump Design Summary'!$D$16)/1000)*V963)+'Pump Design Summary'!$D$16</f>
        <v>0</v>
      </c>
      <c r="X963">
        <f>IF(ISEVEN(V963),MAX('Pump Design Summary'!$D$29:$H$29)+50,0)</f>
        <v>50</v>
      </c>
      <c r="Y963"/>
    </row>
    <row r="964" spans="20:25">
      <c r="T964"/>
      <c r="U964"/>
      <c r="V964">
        <v>961</v>
      </c>
      <c r="W964">
        <f>((('Pump Design Summary'!$E$16-'Pump Design Summary'!$D$16)/1000)*V964)+'Pump Design Summary'!$D$16</f>
        <v>0</v>
      </c>
      <c r="X964">
        <f>IF(ISEVEN(V964),MAX('Pump Design Summary'!$D$29:$H$29)+50,0)</f>
        <v>0</v>
      </c>
      <c r="Y964"/>
    </row>
    <row r="965" spans="20:25">
      <c r="T965"/>
      <c r="U965"/>
      <c r="V965">
        <v>962</v>
      </c>
      <c r="W965">
        <f>((('Pump Design Summary'!$E$16-'Pump Design Summary'!$D$16)/1000)*V965)+'Pump Design Summary'!$D$16</f>
        <v>0</v>
      </c>
      <c r="X965">
        <f>IF(ISEVEN(V965),MAX('Pump Design Summary'!$D$29:$H$29)+50,0)</f>
        <v>50</v>
      </c>
      <c r="Y965"/>
    </row>
    <row r="966" spans="20:25">
      <c r="T966"/>
      <c r="U966"/>
      <c r="V966">
        <v>963</v>
      </c>
      <c r="W966">
        <f>((('Pump Design Summary'!$E$16-'Pump Design Summary'!$D$16)/1000)*V966)+'Pump Design Summary'!$D$16</f>
        <v>0</v>
      </c>
      <c r="X966">
        <f>IF(ISEVEN(V966),MAX('Pump Design Summary'!$D$29:$H$29)+50,0)</f>
        <v>0</v>
      </c>
      <c r="Y966"/>
    </row>
    <row r="967" spans="20:25">
      <c r="T967"/>
      <c r="U967"/>
      <c r="V967">
        <v>964</v>
      </c>
      <c r="W967">
        <f>((('Pump Design Summary'!$E$16-'Pump Design Summary'!$D$16)/1000)*V967)+'Pump Design Summary'!$D$16</f>
        <v>0</v>
      </c>
      <c r="X967">
        <f>IF(ISEVEN(V967),MAX('Pump Design Summary'!$D$29:$H$29)+50,0)</f>
        <v>50</v>
      </c>
      <c r="Y967"/>
    </row>
    <row r="968" spans="20:25">
      <c r="T968"/>
      <c r="U968"/>
      <c r="V968">
        <v>965</v>
      </c>
      <c r="W968">
        <f>((('Pump Design Summary'!$E$16-'Pump Design Summary'!$D$16)/1000)*V968)+'Pump Design Summary'!$D$16</f>
        <v>0</v>
      </c>
      <c r="X968">
        <f>IF(ISEVEN(V968),MAX('Pump Design Summary'!$D$29:$H$29)+50,0)</f>
        <v>0</v>
      </c>
      <c r="Y968"/>
    </row>
    <row r="969" spans="20:25">
      <c r="T969"/>
      <c r="U969"/>
      <c r="V969">
        <v>966</v>
      </c>
      <c r="W969">
        <f>((('Pump Design Summary'!$E$16-'Pump Design Summary'!$D$16)/1000)*V969)+'Pump Design Summary'!$D$16</f>
        <v>0</v>
      </c>
      <c r="X969">
        <f>IF(ISEVEN(V969),MAX('Pump Design Summary'!$D$29:$H$29)+50,0)</f>
        <v>50</v>
      </c>
      <c r="Y969"/>
    </row>
    <row r="970" spans="20:25">
      <c r="T970"/>
      <c r="U970"/>
      <c r="V970">
        <v>967</v>
      </c>
      <c r="W970">
        <f>((('Pump Design Summary'!$E$16-'Pump Design Summary'!$D$16)/1000)*V970)+'Pump Design Summary'!$D$16</f>
        <v>0</v>
      </c>
      <c r="X970">
        <f>IF(ISEVEN(V970),MAX('Pump Design Summary'!$D$29:$H$29)+50,0)</f>
        <v>0</v>
      </c>
      <c r="Y970"/>
    </row>
    <row r="971" spans="20:25">
      <c r="T971"/>
      <c r="U971"/>
      <c r="V971">
        <v>968</v>
      </c>
      <c r="W971">
        <f>((('Pump Design Summary'!$E$16-'Pump Design Summary'!$D$16)/1000)*V971)+'Pump Design Summary'!$D$16</f>
        <v>0</v>
      </c>
      <c r="X971">
        <f>IF(ISEVEN(V971),MAX('Pump Design Summary'!$D$29:$H$29)+50,0)</f>
        <v>50</v>
      </c>
      <c r="Y971"/>
    </row>
    <row r="972" spans="20:25">
      <c r="T972"/>
      <c r="U972"/>
      <c r="V972">
        <v>969</v>
      </c>
      <c r="W972">
        <f>((('Pump Design Summary'!$E$16-'Pump Design Summary'!$D$16)/1000)*V972)+'Pump Design Summary'!$D$16</f>
        <v>0</v>
      </c>
      <c r="X972">
        <f>IF(ISEVEN(V972),MAX('Pump Design Summary'!$D$29:$H$29)+50,0)</f>
        <v>0</v>
      </c>
      <c r="Y972"/>
    </row>
    <row r="973" spans="20:25">
      <c r="T973"/>
      <c r="U973"/>
      <c r="V973">
        <v>970</v>
      </c>
      <c r="W973">
        <f>((('Pump Design Summary'!$E$16-'Pump Design Summary'!$D$16)/1000)*V973)+'Pump Design Summary'!$D$16</f>
        <v>0</v>
      </c>
      <c r="X973">
        <f>IF(ISEVEN(V973),MAX('Pump Design Summary'!$D$29:$H$29)+50,0)</f>
        <v>50</v>
      </c>
      <c r="Y973"/>
    </row>
    <row r="974" spans="20:25">
      <c r="T974"/>
      <c r="U974"/>
      <c r="V974">
        <v>971</v>
      </c>
      <c r="W974">
        <f>((('Pump Design Summary'!$E$16-'Pump Design Summary'!$D$16)/1000)*V974)+'Pump Design Summary'!$D$16</f>
        <v>0</v>
      </c>
      <c r="X974">
        <f>IF(ISEVEN(V974),MAX('Pump Design Summary'!$D$29:$H$29)+50,0)</f>
        <v>0</v>
      </c>
      <c r="Y974"/>
    </row>
    <row r="975" spans="20:25">
      <c r="T975"/>
      <c r="U975"/>
      <c r="V975">
        <v>972</v>
      </c>
      <c r="W975">
        <f>((('Pump Design Summary'!$E$16-'Pump Design Summary'!$D$16)/1000)*V975)+'Pump Design Summary'!$D$16</f>
        <v>0</v>
      </c>
      <c r="X975">
        <f>IF(ISEVEN(V975),MAX('Pump Design Summary'!$D$29:$H$29)+50,0)</f>
        <v>50</v>
      </c>
      <c r="Y975"/>
    </row>
    <row r="976" spans="20:25">
      <c r="T976"/>
      <c r="U976"/>
      <c r="V976">
        <v>973</v>
      </c>
      <c r="W976">
        <f>((('Pump Design Summary'!$E$16-'Pump Design Summary'!$D$16)/1000)*V976)+'Pump Design Summary'!$D$16</f>
        <v>0</v>
      </c>
      <c r="X976">
        <f>IF(ISEVEN(V976),MAX('Pump Design Summary'!$D$29:$H$29)+50,0)</f>
        <v>0</v>
      </c>
      <c r="Y976"/>
    </row>
    <row r="977" spans="20:25">
      <c r="T977"/>
      <c r="U977"/>
      <c r="V977">
        <v>974</v>
      </c>
      <c r="W977">
        <f>((('Pump Design Summary'!$E$16-'Pump Design Summary'!$D$16)/1000)*V977)+'Pump Design Summary'!$D$16</f>
        <v>0</v>
      </c>
      <c r="X977">
        <f>IF(ISEVEN(V977),MAX('Pump Design Summary'!$D$29:$H$29)+50,0)</f>
        <v>50</v>
      </c>
      <c r="Y977"/>
    </row>
    <row r="978" spans="20:25">
      <c r="T978"/>
      <c r="U978"/>
      <c r="V978">
        <v>975</v>
      </c>
      <c r="W978">
        <f>((('Pump Design Summary'!$E$16-'Pump Design Summary'!$D$16)/1000)*V978)+'Pump Design Summary'!$D$16</f>
        <v>0</v>
      </c>
      <c r="X978">
        <f>IF(ISEVEN(V978),MAX('Pump Design Summary'!$D$29:$H$29)+50,0)</f>
        <v>0</v>
      </c>
      <c r="Y978"/>
    </row>
    <row r="979" spans="20:25">
      <c r="T979"/>
      <c r="U979"/>
      <c r="V979">
        <v>976</v>
      </c>
      <c r="W979">
        <f>((('Pump Design Summary'!$E$16-'Pump Design Summary'!$D$16)/1000)*V979)+'Pump Design Summary'!$D$16</f>
        <v>0</v>
      </c>
      <c r="X979">
        <f>IF(ISEVEN(V979),MAX('Pump Design Summary'!$D$29:$H$29)+50,0)</f>
        <v>50</v>
      </c>
      <c r="Y979"/>
    </row>
    <row r="980" spans="20:25">
      <c r="T980"/>
      <c r="U980"/>
      <c r="V980">
        <v>977</v>
      </c>
      <c r="W980">
        <f>((('Pump Design Summary'!$E$16-'Pump Design Summary'!$D$16)/1000)*V980)+'Pump Design Summary'!$D$16</f>
        <v>0</v>
      </c>
      <c r="X980">
        <f>IF(ISEVEN(V980),MAX('Pump Design Summary'!$D$29:$H$29)+50,0)</f>
        <v>0</v>
      </c>
      <c r="Y980"/>
    </row>
    <row r="981" spans="20:25">
      <c r="T981"/>
      <c r="U981"/>
      <c r="V981">
        <v>978</v>
      </c>
      <c r="W981">
        <f>((('Pump Design Summary'!$E$16-'Pump Design Summary'!$D$16)/1000)*V981)+'Pump Design Summary'!$D$16</f>
        <v>0</v>
      </c>
      <c r="X981">
        <f>IF(ISEVEN(V981),MAX('Pump Design Summary'!$D$29:$H$29)+50,0)</f>
        <v>50</v>
      </c>
      <c r="Y981"/>
    </row>
    <row r="982" spans="20:25">
      <c r="T982"/>
      <c r="U982"/>
      <c r="V982">
        <v>979</v>
      </c>
      <c r="W982">
        <f>((('Pump Design Summary'!$E$16-'Pump Design Summary'!$D$16)/1000)*V982)+'Pump Design Summary'!$D$16</f>
        <v>0</v>
      </c>
      <c r="X982">
        <f>IF(ISEVEN(V982),MAX('Pump Design Summary'!$D$29:$H$29)+50,0)</f>
        <v>0</v>
      </c>
      <c r="Y982"/>
    </row>
    <row r="983" spans="20:25">
      <c r="T983"/>
      <c r="U983"/>
      <c r="V983">
        <v>980</v>
      </c>
      <c r="W983">
        <f>((('Pump Design Summary'!$E$16-'Pump Design Summary'!$D$16)/1000)*V983)+'Pump Design Summary'!$D$16</f>
        <v>0</v>
      </c>
      <c r="X983">
        <f>IF(ISEVEN(V983),MAX('Pump Design Summary'!$D$29:$H$29)+50,0)</f>
        <v>50</v>
      </c>
      <c r="Y983"/>
    </row>
    <row r="984" spans="20:25">
      <c r="T984"/>
      <c r="U984"/>
      <c r="V984">
        <v>981</v>
      </c>
      <c r="W984">
        <f>((('Pump Design Summary'!$E$16-'Pump Design Summary'!$D$16)/1000)*V984)+'Pump Design Summary'!$D$16</f>
        <v>0</v>
      </c>
      <c r="X984">
        <f>IF(ISEVEN(V984),MAX('Pump Design Summary'!$D$29:$H$29)+50,0)</f>
        <v>0</v>
      </c>
      <c r="Y984"/>
    </row>
    <row r="985" spans="20:25">
      <c r="T985"/>
      <c r="U985"/>
      <c r="V985">
        <v>982</v>
      </c>
      <c r="W985">
        <f>((('Pump Design Summary'!$E$16-'Pump Design Summary'!$D$16)/1000)*V985)+'Pump Design Summary'!$D$16</f>
        <v>0</v>
      </c>
      <c r="X985">
        <f>IF(ISEVEN(V985),MAX('Pump Design Summary'!$D$29:$H$29)+50,0)</f>
        <v>50</v>
      </c>
      <c r="Y985"/>
    </row>
    <row r="986" spans="20:25">
      <c r="T986"/>
      <c r="U986"/>
      <c r="V986">
        <v>983</v>
      </c>
      <c r="W986">
        <f>((('Pump Design Summary'!$E$16-'Pump Design Summary'!$D$16)/1000)*V986)+'Pump Design Summary'!$D$16</f>
        <v>0</v>
      </c>
      <c r="X986">
        <f>IF(ISEVEN(V986),MAX('Pump Design Summary'!$D$29:$H$29)+50,0)</f>
        <v>0</v>
      </c>
      <c r="Y986"/>
    </row>
    <row r="987" spans="20:25">
      <c r="T987"/>
      <c r="U987"/>
      <c r="V987">
        <v>984</v>
      </c>
      <c r="W987">
        <f>((('Pump Design Summary'!$E$16-'Pump Design Summary'!$D$16)/1000)*V987)+'Pump Design Summary'!$D$16</f>
        <v>0</v>
      </c>
      <c r="X987">
        <f>IF(ISEVEN(V987),MAX('Pump Design Summary'!$D$29:$H$29)+50,0)</f>
        <v>50</v>
      </c>
      <c r="Y987"/>
    </row>
    <row r="988" spans="20:25">
      <c r="T988"/>
      <c r="U988"/>
      <c r="V988">
        <v>985</v>
      </c>
      <c r="W988">
        <f>((('Pump Design Summary'!$E$16-'Pump Design Summary'!$D$16)/1000)*V988)+'Pump Design Summary'!$D$16</f>
        <v>0</v>
      </c>
      <c r="X988">
        <f>IF(ISEVEN(V988),MAX('Pump Design Summary'!$D$29:$H$29)+50,0)</f>
        <v>0</v>
      </c>
      <c r="Y988"/>
    </row>
    <row r="989" spans="20:25">
      <c r="T989"/>
      <c r="U989"/>
      <c r="V989">
        <v>986</v>
      </c>
      <c r="W989">
        <f>((('Pump Design Summary'!$E$16-'Pump Design Summary'!$D$16)/1000)*V989)+'Pump Design Summary'!$D$16</f>
        <v>0</v>
      </c>
      <c r="X989">
        <f>IF(ISEVEN(V989),MAX('Pump Design Summary'!$D$29:$H$29)+50,0)</f>
        <v>50</v>
      </c>
      <c r="Y989"/>
    </row>
    <row r="990" spans="20:25">
      <c r="T990"/>
      <c r="U990"/>
      <c r="V990">
        <v>987</v>
      </c>
      <c r="W990">
        <f>((('Pump Design Summary'!$E$16-'Pump Design Summary'!$D$16)/1000)*V990)+'Pump Design Summary'!$D$16</f>
        <v>0</v>
      </c>
      <c r="X990">
        <f>IF(ISEVEN(V990),MAX('Pump Design Summary'!$D$29:$H$29)+50,0)</f>
        <v>0</v>
      </c>
      <c r="Y990"/>
    </row>
    <row r="991" spans="20:25">
      <c r="T991"/>
      <c r="U991"/>
      <c r="V991">
        <v>988</v>
      </c>
      <c r="W991">
        <f>((('Pump Design Summary'!$E$16-'Pump Design Summary'!$D$16)/1000)*V991)+'Pump Design Summary'!$D$16</f>
        <v>0</v>
      </c>
      <c r="X991">
        <f>IF(ISEVEN(V991),MAX('Pump Design Summary'!$D$29:$H$29)+50,0)</f>
        <v>50</v>
      </c>
      <c r="Y991"/>
    </row>
    <row r="992" spans="20:25">
      <c r="T992"/>
      <c r="U992"/>
      <c r="V992">
        <v>989</v>
      </c>
      <c r="W992">
        <f>((('Pump Design Summary'!$E$16-'Pump Design Summary'!$D$16)/1000)*V992)+'Pump Design Summary'!$D$16</f>
        <v>0</v>
      </c>
      <c r="X992">
        <f>IF(ISEVEN(V992),MAX('Pump Design Summary'!$D$29:$H$29)+50,0)</f>
        <v>0</v>
      </c>
      <c r="Y992"/>
    </row>
    <row r="993" spans="20:25">
      <c r="T993"/>
      <c r="U993"/>
      <c r="V993">
        <v>990</v>
      </c>
      <c r="W993">
        <f>((('Pump Design Summary'!$E$16-'Pump Design Summary'!$D$16)/1000)*V993)+'Pump Design Summary'!$D$16</f>
        <v>0</v>
      </c>
      <c r="X993">
        <f>IF(ISEVEN(V993),MAX('Pump Design Summary'!$D$29:$H$29)+50,0)</f>
        <v>50</v>
      </c>
      <c r="Y993"/>
    </row>
    <row r="994" spans="20:25">
      <c r="T994"/>
      <c r="U994"/>
      <c r="V994">
        <v>991</v>
      </c>
      <c r="W994">
        <f>((('Pump Design Summary'!$E$16-'Pump Design Summary'!$D$16)/1000)*V994)+'Pump Design Summary'!$D$16</f>
        <v>0</v>
      </c>
      <c r="X994">
        <f>IF(ISEVEN(V994),MAX('Pump Design Summary'!$D$29:$H$29)+50,0)</f>
        <v>0</v>
      </c>
      <c r="Y994"/>
    </row>
    <row r="995" spans="20:25">
      <c r="T995"/>
      <c r="U995"/>
      <c r="V995">
        <v>992</v>
      </c>
      <c r="W995">
        <f>((('Pump Design Summary'!$E$16-'Pump Design Summary'!$D$16)/1000)*V995)+'Pump Design Summary'!$D$16</f>
        <v>0</v>
      </c>
      <c r="X995">
        <f>IF(ISEVEN(V995),MAX('Pump Design Summary'!$D$29:$H$29)+50,0)</f>
        <v>50</v>
      </c>
      <c r="Y995"/>
    </row>
    <row r="996" spans="20:25">
      <c r="T996"/>
      <c r="U996"/>
      <c r="V996">
        <v>993</v>
      </c>
      <c r="W996">
        <f>((('Pump Design Summary'!$E$16-'Pump Design Summary'!$D$16)/1000)*V996)+'Pump Design Summary'!$D$16</f>
        <v>0</v>
      </c>
      <c r="X996">
        <f>IF(ISEVEN(V996),MAX('Pump Design Summary'!$D$29:$H$29)+50,0)</f>
        <v>0</v>
      </c>
      <c r="Y996"/>
    </row>
    <row r="997" spans="20:25">
      <c r="T997"/>
      <c r="U997"/>
      <c r="V997">
        <v>994</v>
      </c>
      <c r="W997">
        <f>((('Pump Design Summary'!$E$16-'Pump Design Summary'!$D$16)/1000)*V997)+'Pump Design Summary'!$D$16</f>
        <v>0</v>
      </c>
      <c r="X997">
        <f>IF(ISEVEN(V997),MAX('Pump Design Summary'!$D$29:$H$29)+50,0)</f>
        <v>50</v>
      </c>
      <c r="Y997"/>
    </row>
    <row r="998" spans="20:25">
      <c r="T998"/>
      <c r="U998"/>
      <c r="V998">
        <v>995</v>
      </c>
      <c r="W998">
        <f>((('Pump Design Summary'!$E$16-'Pump Design Summary'!$D$16)/1000)*V998)+'Pump Design Summary'!$D$16</f>
        <v>0</v>
      </c>
      <c r="X998">
        <f>IF(ISEVEN(V998),MAX('Pump Design Summary'!$D$29:$H$29)+50,0)</f>
        <v>0</v>
      </c>
      <c r="Y998"/>
    </row>
    <row r="999" spans="20:25">
      <c r="T999"/>
      <c r="U999"/>
      <c r="V999">
        <v>996</v>
      </c>
      <c r="W999">
        <f>((('Pump Design Summary'!$E$16-'Pump Design Summary'!$D$16)/1000)*V999)+'Pump Design Summary'!$D$16</f>
        <v>0</v>
      </c>
      <c r="X999">
        <f>IF(ISEVEN(V999),MAX('Pump Design Summary'!$D$29:$H$29)+50,0)</f>
        <v>50</v>
      </c>
      <c r="Y999"/>
    </row>
    <row r="1000" spans="20:25">
      <c r="T1000"/>
      <c r="U1000"/>
      <c r="V1000">
        <v>997</v>
      </c>
      <c r="W1000">
        <f>((('Pump Design Summary'!$E$16-'Pump Design Summary'!$D$16)/1000)*V1000)+'Pump Design Summary'!$D$16</f>
        <v>0</v>
      </c>
      <c r="X1000">
        <f>IF(ISEVEN(V1000),MAX('Pump Design Summary'!$D$29:$H$29)+50,0)</f>
        <v>0</v>
      </c>
      <c r="Y1000"/>
    </row>
    <row r="1001" spans="20:25">
      <c r="T1001"/>
      <c r="U1001"/>
      <c r="V1001">
        <v>998</v>
      </c>
      <c r="W1001">
        <f>((('Pump Design Summary'!$E$16-'Pump Design Summary'!$D$16)/1000)*V1001)+'Pump Design Summary'!$D$16</f>
        <v>0</v>
      </c>
      <c r="X1001">
        <f>IF(ISEVEN(V1001),MAX('Pump Design Summary'!$D$29:$H$29)+50,0)</f>
        <v>50</v>
      </c>
      <c r="Y1001"/>
    </row>
    <row r="1002" spans="20:25">
      <c r="T1002"/>
      <c r="U1002"/>
      <c r="V1002">
        <v>999</v>
      </c>
      <c r="W1002">
        <f>((('Pump Design Summary'!$E$16-'Pump Design Summary'!$D$16)/1000)*V1002)+'Pump Design Summary'!$D$16</f>
        <v>0</v>
      </c>
      <c r="X1002">
        <f>IF(ISEVEN(V1002),MAX('Pump Design Summary'!$D$29:$H$29)+50,0)</f>
        <v>0</v>
      </c>
      <c r="Y1002"/>
    </row>
    <row r="1003" spans="20:25">
      <c r="T1003"/>
      <c r="U1003"/>
      <c r="V1003">
        <v>1000</v>
      </c>
      <c r="W1003">
        <f>((('Pump Design Summary'!$E$16-'Pump Design Summary'!$D$16)/1000)*V1003)+'Pump Design Summary'!$D$16</f>
        <v>0</v>
      </c>
      <c r="X1003">
        <f>IF(ISEVEN(V1003),MAX('Pump Design Summary'!$D$29:$H$29)+50,0)</f>
        <v>50</v>
      </c>
      <c r="Y1003"/>
    </row>
    <row r="1004" spans="20:25">
      <c r="T1004"/>
      <c r="U1004"/>
      <c r="V1004"/>
      <c r="W1004"/>
      <c r="X1004"/>
      <c r="Y1004"/>
    </row>
  </sheetData>
  <mergeCells count="12">
    <mergeCell ref="C71:H71"/>
    <mergeCell ref="A75:A83"/>
    <mergeCell ref="C40:E40"/>
    <mergeCell ref="F40:H40"/>
    <mergeCell ref="B3:B7"/>
    <mergeCell ref="E8:E9"/>
    <mergeCell ref="B8:B18"/>
    <mergeCell ref="B19:B24"/>
    <mergeCell ref="B25:B30"/>
    <mergeCell ref="C8:C9"/>
    <mergeCell ref="D8:D9"/>
    <mergeCell ref="F8:H8"/>
  </mergeCells>
  <pageMargins left="0.7" right="0.7" top="0.75" bottom="0.75" header="0.3" footer="0.3"/>
  <pageSetup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K74"/>
  <sheetViews>
    <sheetView zoomScaleNormal="100" workbookViewId="0">
      <selection activeCell="K47" sqref="K47"/>
    </sheetView>
  </sheetViews>
  <sheetFormatPr defaultRowHeight="15"/>
  <cols>
    <col min="3" max="3" width="19.140625" bestFit="1" customWidth="1"/>
    <col min="4" max="8" width="12.140625" customWidth="1"/>
  </cols>
  <sheetData>
    <row r="1" spans="2:6" ht="21">
      <c r="B1" s="54" t="s">
        <v>164</v>
      </c>
    </row>
    <row r="2" spans="2:6">
      <c r="B2" s="46" t="s">
        <v>165</v>
      </c>
      <c r="C2" s="2"/>
    </row>
    <row r="3" spans="2:6">
      <c r="B3" s="46" t="s">
        <v>166</v>
      </c>
      <c r="C3" s="2"/>
    </row>
    <row r="4" spans="2:6">
      <c r="B4" s="46" t="s">
        <v>167</v>
      </c>
      <c r="C4" s="2"/>
    </row>
    <row r="6" spans="2:6" ht="15.75" thickBot="1">
      <c r="B6" s="46" t="s">
        <v>168</v>
      </c>
    </row>
    <row r="7" spans="2:6">
      <c r="B7" s="217" t="s">
        <v>169</v>
      </c>
      <c r="C7" s="80" t="s">
        <v>170</v>
      </c>
      <c r="D7" s="97">
        <f>'System Curve'!D16</f>
        <v>0</v>
      </c>
      <c r="E7" s="109"/>
      <c r="F7" s="5"/>
    </row>
    <row r="8" spans="2:6">
      <c r="B8" s="218"/>
      <c r="C8" s="216" t="s">
        <v>171</v>
      </c>
      <c r="D8" s="98" t="s">
        <v>172</v>
      </c>
      <c r="E8" s="110" t="s">
        <v>173</v>
      </c>
      <c r="F8" s="6"/>
    </row>
    <row r="9" spans="2:6">
      <c r="B9" s="218"/>
      <c r="C9" s="216"/>
      <c r="D9" s="98">
        <f>'System Curve'!D17</f>
        <v>0</v>
      </c>
      <c r="E9" s="110">
        <f>'System Curve'!E17</f>
        <v>0</v>
      </c>
      <c r="F9" s="6"/>
    </row>
    <row r="10" spans="2:6" ht="15.75" thickBot="1">
      <c r="B10" s="219"/>
      <c r="C10" s="92" t="s">
        <v>174</v>
      </c>
      <c r="D10" s="99" t="e">
        <f>'System Curve'!D18</f>
        <v>#DIV/0!</v>
      </c>
      <c r="E10" s="111" t="e">
        <f>'System Curve'!E18</f>
        <v>#DIV/0!</v>
      </c>
      <c r="F10" s="8"/>
    </row>
    <row r="11" spans="2:6">
      <c r="B11" s="221" t="s">
        <v>64</v>
      </c>
      <c r="C11" s="80" t="s">
        <v>79</v>
      </c>
      <c r="D11" s="106">
        <f>'Pump Curve'!D3</f>
        <v>0</v>
      </c>
      <c r="E11" s="9"/>
      <c r="F11" s="5"/>
    </row>
    <row r="12" spans="2:6">
      <c r="B12" s="222"/>
      <c r="C12" s="83" t="s">
        <v>80</v>
      </c>
      <c r="D12" s="107">
        <f>'Pump Curve'!D4</f>
        <v>0</v>
      </c>
      <c r="F12" s="6"/>
    </row>
    <row r="13" spans="2:6">
      <c r="B13" s="222"/>
      <c r="C13" s="83" t="s">
        <v>175</v>
      </c>
      <c r="D13" s="107">
        <f>'Pump Curve'!D5</f>
        <v>0</v>
      </c>
      <c r="F13" s="6"/>
    </row>
    <row r="14" spans="2:6">
      <c r="B14" s="222"/>
      <c r="C14" s="83" t="s">
        <v>176</v>
      </c>
      <c r="D14" s="98">
        <f>'Pump Curve'!D6</f>
        <v>0</v>
      </c>
      <c r="F14" s="6"/>
    </row>
    <row r="15" spans="2:6">
      <c r="B15" s="222"/>
      <c r="C15" s="230" t="s">
        <v>177</v>
      </c>
      <c r="D15" s="98" t="s">
        <v>178</v>
      </c>
      <c r="E15" s="95" t="s">
        <v>95</v>
      </c>
      <c r="F15" s="6"/>
    </row>
    <row r="16" spans="2:6" ht="15.75" thickBot="1">
      <c r="B16" s="223"/>
      <c r="C16" s="231"/>
      <c r="D16" s="108">
        <f>'Pump Curve'!D7</f>
        <v>0</v>
      </c>
      <c r="E16" s="96">
        <f>'Pump Curve'!E7</f>
        <v>0</v>
      </c>
      <c r="F16" s="8"/>
    </row>
    <row r="17" spans="2:8">
      <c r="B17" s="221" t="s">
        <v>179</v>
      </c>
      <c r="C17" s="80" t="s">
        <v>79</v>
      </c>
      <c r="D17" s="102"/>
      <c r="E17" s="9"/>
      <c r="F17" s="5"/>
    </row>
    <row r="18" spans="2:8">
      <c r="B18" s="222"/>
      <c r="C18" s="83" t="s">
        <v>80</v>
      </c>
      <c r="D18" s="103"/>
      <c r="F18" s="6"/>
    </row>
    <row r="19" spans="2:8">
      <c r="B19" s="222"/>
      <c r="C19" s="83" t="s">
        <v>180</v>
      </c>
      <c r="D19" s="104"/>
      <c r="F19" s="6"/>
    </row>
    <row r="20" spans="2:8">
      <c r="B20" s="222"/>
      <c r="C20" s="135" t="s">
        <v>85</v>
      </c>
      <c r="D20" s="136"/>
      <c r="F20" s="6"/>
    </row>
    <row r="21" spans="2:8" ht="15.75" thickBot="1">
      <c r="B21" s="223"/>
      <c r="C21" s="92" t="s">
        <v>181</v>
      </c>
      <c r="D21" s="105"/>
      <c r="E21" s="11"/>
      <c r="F21" s="8"/>
    </row>
    <row r="22" spans="2:8">
      <c r="B22" s="224" t="s">
        <v>182</v>
      </c>
      <c r="C22" s="80" t="s">
        <v>47</v>
      </c>
      <c r="D22" s="100">
        <f>'System Curve'!D31</f>
        <v>0</v>
      </c>
      <c r="E22" s="9"/>
      <c r="F22" s="5"/>
    </row>
    <row r="23" spans="2:8">
      <c r="B23" s="225"/>
      <c r="C23" s="83" t="s">
        <v>49</v>
      </c>
      <c r="D23" s="98">
        <f>'System Curve'!D33</f>
        <v>0</v>
      </c>
      <c r="E23" s="160"/>
      <c r="F23" s="12"/>
    </row>
    <row r="24" spans="2:8">
      <c r="B24" s="225"/>
      <c r="C24" s="83" t="s">
        <v>48</v>
      </c>
      <c r="D24" s="98">
        <f>'System Curve'!D32</f>
        <v>0</v>
      </c>
      <c r="E24" s="160"/>
      <c r="F24" s="12"/>
    </row>
    <row r="25" spans="2:8">
      <c r="B25" s="225"/>
      <c r="C25" s="83" t="s">
        <v>50</v>
      </c>
      <c r="D25" s="98">
        <f>'System Curve'!D34</f>
        <v>0</v>
      </c>
      <c r="E25" s="160"/>
      <c r="F25" s="12"/>
    </row>
    <row r="26" spans="2:8" ht="15.75" thickBot="1">
      <c r="B26" s="226"/>
      <c r="C26" s="92" t="s">
        <v>55</v>
      </c>
      <c r="D26" s="101">
        <f>'System Curve'!D49</f>
        <v>0</v>
      </c>
      <c r="E26" s="10"/>
      <c r="F26" s="159"/>
    </row>
    <row r="27" spans="2:8" ht="15.75" thickBot="1">
      <c r="B27" s="227" t="s">
        <v>183</v>
      </c>
      <c r="C27" s="13" t="s">
        <v>133</v>
      </c>
      <c r="D27" s="76" t="s">
        <v>184</v>
      </c>
      <c r="E27" s="76" t="s">
        <v>185</v>
      </c>
      <c r="F27" s="76" t="s">
        <v>186</v>
      </c>
      <c r="G27" s="14" t="s">
        <v>187</v>
      </c>
      <c r="H27" s="15" t="s">
        <v>188</v>
      </c>
    </row>
    <row r="28" spans="2:8">
      <c r="B28" s="228"/>
      <c r="C28" s="80" t="s">
        <v>189</v>
      </c>
      <c r="D28" s="81">
        <f>'System Curve'!E9</f>
        <v>0</v>
      </c>
      <c r="E28" s="81">
        <f>'System Curve'!E11</f>
        <v>0</v>
      </c>
      <c r="F28" s="81">
        <f>'System Curve'!E10</f>
        <v>0</v>
      </c>
      <c r="G28" s="81">
        <f>'System Curve'!E12</f>
        <v>0</v>
      </c>
      <c r="H28" s="82">
        <f>'System Curve'!E13</f>
        <v>0</v>
      </c>
    </row>
    <row r="29" spans="2:8">
      <c r="B29" s="228"/>
      <c r="C29" s="83" t="s">
        <v>190</v>
      </c>
      <c r="D29" s="84"/>
      <c r="E29" s="84"/>
      <c r="F29" s="84"/>
      <c r="G29" s="84"/>
      <c r="H29" s="85"/>
    </row>
    <row r="30" spans="2:8">
      <c r="B30" s="228"/>
      <c r="C30" s="83" t="s">
        <v>163</v>
      </c>
      <c r="D30" s="84"/>
      <c r="E30" s="84"/>
      <c r="F30" s="84"/>
      <c r="G30" s="84"/>
      <c r="H30" s="85"/>
    </row>
    <row r="31" spans="2:8">
      <c r="B31" s="228"/>
      <c r="C31" s="83" t="s">
        <v>191</v>
      </c>
      <c r="D31" s="84"/>
      <c r="E31" s="84"/>
      <c r="F31" s="84"/>
      <c r="G31" s="84"/>
      <c r="H31" s="85"/>
    </row>
    <row r="32" spans="2:8">
      <c r="B32" s="228"/>
      <c r="C32" s="83"/>
      <c r="D32" s="84"/>
      <c r="E32" s="84"/>
      <c r="F32" s="84"/>
      <c r="G32" s="84"/>
      <c r="H32" s="85"/>
    </row>
    <row r="33" spans="2:8">
      <c r="B33" s="228"/>
      <c r="C33" s="83" t="s">
        <v>192</v>
      </c>
      <c r="D33" s="86" t="e">
        <f>D$30/$D$14</f>
        <v>#DIV/0!</v>
      </c>
      <c r="E33" s="86" t="e">
        <f>E$30/$D$14</f>
        <v>#DIV/0!</v>
      </c>
      <c r="F33" s="86" t="e">
        <f>0.5*F$30/$D$14</f>
        <v>#DIV/0!</v>
      </c>
      <c r="G33" s="86" t="e">
        <f>0.5*G$30/$D$14</f>
        <v>#DIV/0!</v>
      </c>
      <c r="H33" s="87" t="e">
        <f>0.5*H$30/$D$14</f>
        <v>#DIV/0!</v>
      </c>
    </row>
    <row r="34" spans="2:8">
      <c r="B34" s="228"/>
      <c r="C34" s="83" t="s">
        <v>21</v>
      </c>
      <c r="D34" s="88" t="e">
        <f>(D30/449)/(0.25*PI()*($D$25/12)^2)</f>
        <v>#DIV/0!</v>
      </c>
      <c r="E34" s="88" t="e">
        <f>(E30/449)/(0.25*PI()*($D$25/12)^2)</f>
        <v>#DIV/0!</v>
      </c>
      <c r="F34" s="88" t="e">
        <f>(F30/449)/(0.25*PI()*($D$25/12)^2)</f>
        <v>#DIV/0!</v>
      </c>
      <c r="G34" s="88" t="e">
        <f>(G30/449)/(0.25*PI()*($D$25/12)^2)</f>
        <v>#DIV/0!</v>
      </c>
      <c r="H34" s="89" t="e">
        <f>(H30/449)/(0.25*PI()*($D$25/12)^2)</f>
        <v>#DIV/0!</v>
      </c>
    </row>
    <row r="35" spans="2:8">
      <c r="B35" s="228"/>
      <c r="C35" s="83" t="s">
        <v>126</v>
      </c>
      <c r="D35" s="88" t="e">
        <f>'Pump Curve'!$S$29*('Pump Design Summary'!D30^3)+'Pump Curve'!$S$30*('Pump Design Summary'!D30^2)+'Pump Curve'!$S$31*('Pump Design Summary'!D30)+'Pump Curve'!$S$32</f>
        <v>#VALUE!</v>
      </c>
      <c r="E35" s="88" t="e">
        <f>'Pump Curve'!$S$29*('Pump Design Summary'!E30^3)+'Pump Curve'!$S$30*('Pump Design Summary'!E30^2)+'Pump Curve'!$S$31*('Pump Design Summary'!E30)+'Pump Curve'!$S$32</f>
        <v>#VALUE!</v>
      </c>
      <c r="F35" s="88" t="e">
        <f>'Pump Curve'!$S$29*(('Pump Design Summary'!F30/2)^3)+'Pump Curve'!$S$30*(('Pump Design Summary'!F30/2)^2)+'Pump Curve'!$S$31*(('Pump Design Summary'!F30/2))+'Pump Curve'!$S$32</f>
        <v>#VALUE!</v>
      </c>
      <c r="G35" s="88" t="e">
        <f>'Pump Curve'!$S$29*(('Pump Design Summary'!G30/2)^3)+'Pump Curve'!$S$30*(('Pump Design Summary'!G30/2)^2)+'Pump Curve'!$S$31*(('Pump Design Summary'!G30/2))+'Pump Curve'!$S$32</f>
        <v>#VALUE!</v>
      </c>
      <c r="H35" s="88" t="e">
        <f>'Pump Curve'!$S$29*(('Pump Design Summary'!H30/2)^3)+'Pump Curve'!$S$30*(('Pump Design Summary'!H30/2)^2)+'Pump Curve'!$S$31*(('Pump Design Summary'!H30/2))+'Pump Curve'!$S$32</f>
        <v>#VALUE!</v>
      </c>
    </row>
    <row r="36" spans="2:8">
      <c r="B36" s="228"/>
      <c r="C36" s="83" t="s">
        <v>193</v>
      </c>
      <c r="D36" s="88" t="e">
        <f>'Pump Curve'!J26</f>
        <v>#DIV/0!</v>
      </c>
      <c r="E36" s="88" t="e">
        <f>'Pump Curve'!J27</f>
        <v>#DIV/0!</v>
      </c>
      <c r="F36" s="88" t="e">
        <f>'Pump Curve'!J28</f>
        <v>#DIV/0!</v>
      </c>
      <c r="G36" s="88" t="e">
        <f>'Pump Curve'!J29</f>
        <v>#DIV/0!</v>
      </c>
      <c r="H36" s="89" t="e">
        <f>'Pump Curve'!J30</f>
        <v>#DIV/0!</v>
      </c>
    </row>
    <row r="37" spans="2:8">
      <c r="B37" s="228"/>
      <c r="C37" s="83" t="s">
        <v>194</v>
      </c>
      <c r="D37" s="90"/>
      <c r="E37" s="90"/>
      <c r="F37" s="90"/>
      <c r="G37" s="90"/>
      <c r="H37" s="91"/>
    </row>
    <row r="38" spans="2:8">
      <c r="B38" s="228"/>
      <c r="C38" s="83" t="s">
        <v>195</v>
      </c>
      <c r="D38" s="88" t="e">
        <f>(D29*D30)/(3960*D37)</f>
        <v>#DIV/0!</v>
      </c>
      <c r="E38" s="88" t="e">
        <f t="shared" ref="E38" si="0">(E29*E30)/(3960*E37)</f>
        <v>#DIV/0!</v>
      </c>
      <c r="F38" s="88" t="e">
        <f>(F29*F30/2)/(3960*F37)</f>
        <v>#DIV/0!</v>
      </c>
      <c r="G38" s="88" t="e">
        <f>(G29*G30/2)/(3960*G37)</f>
        <v>#DIV/0!</v>
      </c>
      <c r="H38" s="89" t="e">
        <f>(H29*H30/2)/(3960*H37)</f>
        <v>#DIV/0!</v>
      </c>
    </row>
    <row r="39" spans="2:8">
      <c r="B39" s="228"/>
      <c r="C39" s="83" t="s">
        <v>196</v>
      </c>
      <c r="D39" s="86" t="e">
        <f>D$38/$D$19</f>
        <v>#DIV/0!</v>
      </c>
      <c r="E39" s="86" t="e">
        <f>E$38/$D$19</f>
        <v>#DIV/0!</v>
      </c>
      <c r="F39" s="86" t="e">
        <f>F$38/$D$19</f>
        <v>#DIV/0!</v>
      </c>
      <c r="G39" s="86" t="e">
        <f>G$38/$D$19</f>
        <v>#DIV/0!</v>
      </c>
      <c r="H39" s="87" t="e">
        <f>H$38/$D$19</f>
        <v>#DIV/0!</v>
      </c>
    </row>
    <row r="40" spans="2:8" ht="15.75" thickBot="1">
      <c r="B40" s="229"/>
      <c r="C40" s="92" t="s">
        <v>197</v>
      </c>
      <c r="D40" s="93">
        <f>D$37*$D$21</f>
        <v>0</v>
      </c>
      <c r="E40" s="93">
        <f>E$37*$D$21</f>
        <v>0</v>
      </c>
      <c r="F40" s="93">
        <f>F$37*$D$21</f>
        <v>0</v>
      </c>
      <c r="G40" s="93">
        <f>G$37*$D$21</f>
        <v>0</v>
      </c>
      <c r="H40" s="94">
        <f>H$37*$D$21</f>
        <v>0</v>
      </c>
    </row>
    <row r="42" spans="2:8">
      <c r="B42" s="46" t="s">
        <v>198</v>
      </c>
    </row>
    <row r="43" spans="2:8">
      <c r="B43" s="220" t="s">
        <v>199</v>
      </c>
      <c r="C43" s="220"/>
      <c r="D43" s="220"/>
      <c r="E43" s="220"/>
      <c r="F43" s="220"/>
      <c r="G43" s="220"/>
      <c r="H43" s="220"/>
    </row>
    <row r="44" spans="2:8">
      <c r="B44" s="220" t="s">
        <v>200</v>
      </c>
      <c r="C44" s="220"/>
      <c r="D44" s="220"/>
      <c r="E44" s="220"/>
      <c r="F44" s="220"/>
      <c r="G44" s="220"/>
      <c r="H44" s="220"/>
    </row>
    <row r="45" spans="2:8">
      <c r="B45" s="220" t="s">
        <v>201</v>
      </c>
      <c r="C45" s="220"/>
      <c r="D45" s="220"/>
      <c r="E45" s="220"/>
      <c r="F45" s="220"/>
      <c r="G45" s="220"/>
      <c r="H45" s="220"/>
    </row>
    <row r="46" spans="2:8">
      <c r="B46" s="220" t="s">
        <v>202</v>
      </c>
      <c r="C46" s="220"/>
      <c r="D46" s="220"/>
      <c r="E46" s="220"/>
      <c r="F46" s="220"/>
      <c r="G46" s="220"/>
      <c r="H46" s="220"/>
    </row>
    <row r="47" spans="2:8">
      <c r="B47" s="220" t="s">
        <v>203</v>
      </c>
      <c r="C47" s="220"/>
      <c r="D47" s="220"/>
      <c r="E47" s="220"/>
      <c r="F47" s="220"/>
      <c r="G47" s="220"/>
      <c r="H47" s="220"/>
    </row>
    <row r="48" spans="2:8">
      <c r="B48" s="220" t="s">
        <v>204</v>
      </c>
      <c r="C48" s="220"/>
      <c r="D48" s="220"/>
      <c r="E48" s="220"/>
      <c r="F48" s="220"/>
      <c r="G48" s="220"/>
      <c r="H48" s="220"/>
    </row>
    <row r="49" spans="2:11">
      <c r="B49" s="220" t="s">
        <v>205</v>
      </c>
      <c r="C49" s="220"/>
      <c r="D49" s="220"/>
      <c r="E49" s="220"/>
      <c r="F49" s="220"/>
      <c r="G49" s="220"/>
      <c r="H49" s="220"/>
    </row>
    <row r="50" spans="2:11">
      <c r="B50" s="173"/>
      <c r="C50" s="173"/>
      <c r="D50" s="173"/>
      <c r="E50" s="173"/>
      <c r="F50" s="173"/>
      <c r="G50" s="173"/>
      <c r="H50" s="173"/>
    </row>
    <row r="51" spans="2:11">
      <c r="B51" s="173"/>
      <c r="C51" s="173"/>
      <c r="D51" s="173"/>
      <c r="E51" s="173"/>
      <c r="F51" s="173"/>
      <c r="G51" s="173"/>
      <c r="H51" s="173"/>
    </row>
    <row r="52" spans="2:11">
      <c r="B52" s="173"/>
      <c r="C52" s="173"/>
      <c r="D52" s="173"/>
      <c r="E52" s="173"/>
      <c r="F52" s="173"/>
      <c r="G52" s="173"/>
      <c r="H52" s="173"/>
    </row>
    <row r="62" spans="2:11">
      <c r="J62" t="s">
        <v>206</v>
      </c>
      <c r="K62" t="str">
        <f>CONCATENATE(J63,C2,J64,D11,J70,D12,J65,D13,J69,J68,D25,J69,J70,'System Curve'!D31,J66,J67,D23)</f>
        <v>Pump Station # Pump Curves: 0 0 Pumps, 0 in. Impeller, 0 in.  Force Main, C=0</v>
      </c>
    </row>
    <row r="63" spans="2:11">
      <c r="J63" s="55" t="s">
        <v>207</v>
      </c>
    </row>
    <row r="64" spans="2:11">
      <c r="J64" s="55" t="s">
        <v>208</v>
      </c>
    </row>
    <row r="65" spans="10:11">
      <c r="J65" s="55" t="s">
        <v>209</v>
      </c>
    </row>
    <row r="66" spans="10:11">
      <c r="J66" s="55" t="s">
        <v>210</v>
      </c>
    </row>
    <row r="67" spans="10:11">
      <c r="J67" s="55" t="s">
        <v>211</v>
      </c>
    </row>
    <row r="68" spans="10:11">
      <c r="J68" s="55" t="s">
        <v>212</v>
      </c>
    </row>
    <row r="69" spans="10:11">
      <c r="J69" s="55" t="s">
        <v>213</v>
      </c>
    </row>
    <row r="70" spans="10:11">
      <c r="J70" s="55" t="s">
        <v>68</v>
      </c>
    </row>
    <row r="72" spans="10:11">
      <c r="J72" s="55"/>
      <c r="K72" s="52"/>
    </row>
    <row r="73" spans="10:11">
      <c r="J73" s="55"/>
      <c r="K73" s="52"/>
    </row>
    <row r="74" spans="10:11">
      <c r="J74" s="55"/>
      <c r="K74" s="52"/>
    </row>
  </sheetData>
  <mergeCells count="17">
    <mergeCell ref="B50:H50"/>
    <mergeCell ref="B51:H51"/>
    <mergeCell ref="B52:H52"/>
    <mergeCell ref="B47:H47"/>
    <mergeCell ref="B48:H48"/>
    <mergeCell ref="B49:H49"/>
    <mergeCell ref="C8:C9"/>
    <mergeCell ref="B7:B10"/>
    <mergeCell ref="B44:H44"/>
    <mergeCell ref="B45:H45"/>
    <mergeCell ref="B46:H46"/>
    <mergeCell ref="B11:B16"/>
    <mergeCell ref="B17:B21"/>
    <mergeCell ref="B22:B26"/>
    <mergeCell ref="B27:B40"/>
    <mergeCell ref="C15:C16"/>
    <mergeCell ref="B43:H43"/>
  </mergeCells>
  <conditionalFormatting sqref="D34:H34">
    <cfRule type="cellIs" dxfId="8" priority="6" operator="greaterThan">
      <formula>10</formula>
    </cfRule>
    <cfRule type="cellIs" dxfId="7" priority="7" operator="lessThan">
      <formula>2</formula>
    </cfRule>
    <cfRule type="expression" dxfId="6" priority="8">
      <formula>"&lt;=2"</formula>
    </cfRule>
    <cfRule type="expression" dxfId="5" priority="9">
      <formula>"&gt;=10"</formula>
    </cfRule>
  </conditionalFormatting>
  <conditionalFormatting sqref="D36">
    <cfRule type="cellIs" dxfId="4" priority="5" operator="lessThan">
      <formula>$D$35*2.5</formula>
    </cfRule>
  </conditionalFormatting>
  <conditionalFormatting sqref="E36">
    <cfRule type="cellIs" dxfId="3" priority="4" operator="lessThan">
      <formula>$E$35*2.5</formula>
    </cfRule>
  </conditionalFormatting>
  <conditionalFormatting sqref="F36">
    <cfRule type="cellIs" dxfId="2" priority="3" operator="lessThan">
      <formula>$F$35*2.5</formula>
    </cfRule>
  </conditionalFormatting>
  <conditionalFormatting sqref="G36">
    <cfRule type="cellIs" dxfId="1" priority="2" operator="lessThan">
      <formula>$G$35*2.5</formula>
    </cfRule>
  </conditionalFormatting>
  <conditionalFormatting sqref="H36">
    <cfRule type="cellIs" dxfId="0" priority="1" operator="lessThan">
      <formula>$H$35*2.5</formula>
    </cfRule>
  </conditionalFormatting>
  <pageMargins left="0.7" right="0.7" top="0.75" bottom="0.75" header="0.3" footer="0.3"/>
  <pageSetup paperSize="3" scale="47" orientation="portrait" horizontalDpi="3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PU Document" ma:contentTypeID="0x01010033C938ED9F042441851867C82AE77181007C3B4CDA87F8CE47B450D060116F4AC7" ma:contentTypeVersion="46" ma:contentTypeDescription="Parent type for all content types used within SPU SharePoint." ma:contentTypeScope="" ma:versionID="57d05fa76d639c7452357edda0abcdf9">
  <xsd:schema xmlns:xsd="http://www.w3.org/2001/XMLSchema" xmlns:xs="http://www.w3.org/2001/XMLSchema" xmlns:p="http://schemas.microsoft.com/office/2006/metadata/properties" xmlns:ns2="a12cc545-0e70-4b76-b0ec-299929c164e4" xmlns:ns3="97c2a25c-25db-4634-b347-87ab0af10b27" xmlns:ns4="8b4ca83b-d911-42c2-bfb1-dfb02b2e9820" targetNamespace="http://schemas.microsoft.com/office/2006/metadata/properties" ma:root="true" ma:fieldsID="11991d3ace108a55ac558d064bf93e99" ns2:_="" ns3:_="" ns4:_="">
    <xsd:import namespace="a12cc545-0e70-4b76-b0ec-299929c164e4"/>
    <xsd:import namespace="97c2a25c-25db-4634-b347-87ab0af10b27"/>
    <xsd:import namespace="8b4ca83b-d911-42c2-bfb1-dfb02b2e9820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Owner" minOccurs="0"/>
                <xsd:element ref="ns2:Review_x0020_Due_x0020_Date" minOccurs="0"/>
                <xsd:element ref="ns2:Status" minOccurs="0"/>
                <xsd:element ref="ns2:Category" minOccurs="0"/>
                <xsd:element ref="ns2:Index" minOccurs="0"/>
                <xsd:element ref="ns3:k67782cd903b44f380c1182fda17f8be" minOccurs="0"/>
                <xsd:element ref="ns3:db1547e23eb44cfa91dac03451320372" minOccurs="0"/>
                <xsd:element ref="ns3:TaxCatchAll" minOccurs="0"/>
                <xsd:element ref="ns3:TaxCatchAllLabel" minOccurs="0"/>
                <xsd:element ref="ns4:SharedWithUsers" minOccurs="0"/>
                <xsd:element ref="ns4:SharedWithDetails" minOccurs="0"/>
                <xsd:element ref="ns2:MediaServiceMetadata" minOccurs="0"/>
                <xsd:element ref="ns2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cc545-0e70-4b76-b0ec-299929c164e4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description="If the file needs updating, explain why here." ma:internalName="Comments" ma:readOnly="false">
      <xsd:simpleType>
        <xsd:restriction base="dms:Note">
          <xsd:maxLength value="255"/>
        </xsd:restriction>
      </xsd:simpleType>
    </xsd:element>
    <xsd:element name="Owner" ma:index="3" nillable="true" ma:displayName="Owner" ma:description="Who is responsible for updating this document?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ue_x0020_Date" ma:index="4" nillable="true" ma:displayName="Review Due Date" ma:description="The date the file is scheduled to be reviewed to make sure it still is helpful and current." ma:format="DateOnly" ma:internalName="Review_x0020_Due_x0020_Date" ma:readOnly="false">
      <xsd:simpleType>
        <xsd:restriction base="dms:DateTime"/>
      </xsd:simpleType>
    </xsd:element>
    <xsd:element name="Status" ma:index="5" nillable="true" ma:displayName="Status" ma:default="Active" ma:description="“Active” is a file that is actively linked in SPUForms and is current.  &#10;&#10;“Needs Update” is a file that is still active, but we know it needs to be updated.  If marked as “Needs Update”, you should put a comment in the comment box explaining the issue.  &#10;&#10;“Archived” is a file that is out of date and needs to be retired.  It will remain in repository for 1 year before being deleted.  We can then periodically purge files that are archived and have not been modified in the past year.  &#10;&#10;“Reference” is a file that is helpful in administering SPUForms, but it's not a file that is linked on SPUForms.  &#10;" ma:format="Dropdown" ma:internalName="Status" ma:readOnly="false">
      <xsd:simpleType>
        <xsd:restriction base="dms:Choice">
          <xsd:enumeration value="Draft"/>
          <xsd:enumeration value="Active"/>
          <xsd:enumeration value="Needs Update"/>
          <xsd:enumeration value="Archived"/>
          <xsd:enumeration value="Reference"/>
        </xsd:restriction>
      </xsd:simpleType>
    </xsd:element>
    <xsd:element name="Category" ma:index="10" nillable="true" ma:displayName="Category" ma:format="Dropdown" ma:internalName="Category" ma:readOnly="false">
      <xsd:simpleType>
        <xsd:restriction base="dms:Choice">
          <xsd:enumeration value="Administration"/>
          <xsd:enumeration value="Asset Mgmt"/>
          <xsd:enumeration value="Commissioning"/>
          <xsd:enumeration value="Communications"/>
          <xsd:enumeration value="Construction Mgmt"/>
          <xsd:enumeration value="Contracting"/>
          <xsd:enumeration value="Cost Estimation"/>
          <xsd:enumeration value="Data Mgmt"/>
          <xsd:enumeration value="Engineering Design"/>
          <xsd:enumeration value="Permitting"/>
          <xsd:enumeration value="Plan Review"/>
          <xsd:enumeration value="Project Controls"/>
          <xsd:enumeration value="Project Mgmt"/>
          <xsd:enumeration value="Public Works Contracts"/>
        </xsd:restriction>
      </xsd:simpleType>
    </xsd:element>
    <xsd:element name="Index" ma:index="11" nillable="true" ma:displayName="Index" ma:internalName="Index" ma:readOnly="false">
      <xsd:simpleType>
        <xsd:restriction base="dms:Text">
          <xsd:maxLength value="3"/>
        </xsd:restriction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k67782cd903b44f380c1182fda17f8be" ma:index="12" nillable="true" ma:taxonomy="true" ma:internalName="k67782cd903b44f380c1182fda17f8be" ma:taxonomyFieldName="Security_x0020_Classification" ma:displayName="Security Classification" ma:readOnly="false" ma:default="1;#public|53d2ed68-c07c-42c7-b361-75f2b6fe2982" ma:fieldId="{467782cd-903b-44f3-80c1-182fda17f8be}" ma:sspId="dec48df8-e8cc-4a73-a73e-519b29584afd" ma:termSetId="49d40492-1ead-4e74-9cb8-db118c780e02" ma:anchorId="8ed85af1-67e6-450b-9cf2-2396b129ee21" ma:open="false" ma:isKeyword="false">
      <xsd:complexType>
        <xsd:sequence>
          <xsd:element ref="pc:Terms" minOccurs="0" maxOccurs="1"/>
        </xsd:sequence>
      </xsd:complexType>
    </xsd:element>
    <xsd:element name="db1547e23eb44cfa91dac03451320372" ma:index="16" nillable="true" ma:taxonomy="true" ma:internalName="db1547e23eb44cfa91dac03451320372" ma:taxonomyFieldName="DocStatus" ma:displayName="Doc Status" ma:readOnly="false" ma:default="" ma:fieldId="{db1547e2-3eb4-4cfa-91da-c03451320372}" ma:sspId="dec48df8-e8cc-4a73-a73e-519b29584afd" ma:termSetId="49d40492-1ead-4e74-9cb8-db118c780e02" ma:anchorId="4e94029a-3fd2-486e-be39-f5e60d055928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7750553b-ab5e-4fe3-857b-b74b0bb4bb06}" ma:internalName="TaxCatchAll" ma:readOnly="false" ma:showField="CatchAllData" ma:web="8b4ca83b-d911-42c2-bfb1-dfb02b2e9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7750553b-ab5e-4fe3-857b-b74b0bb4bb06}" ma:internalName="TaxCatchAllLabel" ma:readOnly="true" ma:showField="CatchAllDataLabel" ma:web="8b4ca83b-d911-42c2-bfb1-dfb02b2e9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ca83b-d911-42c2-bfb1-dfb02b2e982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opic in WIKI-PDEB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b1547e23eb44cfa91dac03451320372 xmlns="97c2a25c-25db-4634-b347-87ab0af10b27">
      <Terms xmlns="http://schemas.microsoft.com/office/infopath/2007/PartnerControls"/>
    </db1547e23eb44cfa91dac03451320372>
    <Index xmlns="a12cc545-0e70-4b76-b0ec-299929c164e4">D</Index>
    <k67782cd903b44f380c1182fda17f8be xmlns="97c2a25c-25db-4634-b347-87ab0af10b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53d2ed68-c07c-42c7-b361-75f2b6fe2982</TermId>
        </TermInfo>
      </Terms>
    </k67782cd903b44f380c1182fda17f8be>
    <Owner xmlns="a12cc545-0e70-4b76-b0ec-299929c164e4">
      <UserInfo>
        <DisplayName>Huber, Dean</DisplayName>
        <AccountId>46</AccountId>
        <AccountType/>
      </UserInfo>
    </Owner>
    <Comments xmlns="a12cc545-0e70-4b76-b0ec-299929c164e4" xsi:nil="true"/>
    <Review_x0020_Due_x0020_Date xmlns="a12cc545-0e70-4b76-b0ec-299929c164e4" xsi:nil="true"/>
    <Status xmlns="a12cc545-0e70-4b76-b0ec-299929c164e4">Active</Status>
    <TaxCatchAll xmlns="97c2a25c-25db-4634-b347-87ab0af10b27">
      <Value>1</Value>
    </TaxCatchAll>
    <_dlc_DocIdPersistId xmlns="8b4ca83b-d911-42c2-bfb1-dfb02b2e9820" xsi:nil="true"/>
    <Category xmlns="a12cc545-0e70-4b76-b0ec-299929c164e4">Engineering Design</Category>
    <_dlc_DocId xmlns="8b4ca83b-d911-42c2-bfb1-dfb02b2e9820">54ZJHCHWWS6P-1007608722-2522</_dlc_DocId>
    <_dlc_DocIdUrl xmlns="8b4ca83b-d911-42c2-bfb1-dfb02b2e9820">
      <Url>https://seattlegov.sharepoint.com/sites/SPU_PASS_GRP/_layouts/15/DocIdRedir.aspx?ID=54ZJHCHWWS6P-1007608722-2522</Url>
      <Description>54ZJHCHWWS6P-1007608722-2522</Description>
    </_dlc_DocIdUrl>
  </documentManagement>
</p:properties>
</file>

<file path=customXml/itemProps1.xml><?xml version="1.0" encoding="utf-8"?>
<ds:datastoreItem xmlns:ds="http://schemas.openxmlformats.org/officeDocument/2006/customXml" ds:itemID="{07242A6A-43BB-4B9E-B1CC-768C3D54EB83}"/>
</file>

<file path=customXml/itemProps2.xml><?xml version="1.0" encoding="utf-8"?>
<ds:datastoreItem xmlns:ds="http://schemas.openxmlformats.org/officeDocument/2006/customXml" ds:itemID="{9AAC3BB5-56C7-4C64-B30F-E9AFFE938237}"/>
</file>

<file path=customXml/itemProps3.xml><?xml version="1.0" encoding="utf-8"?>
<ds:datastoreItem xmlns:ds="http://schemas.openxmlformats.org/officeDocument/2006/customXml" ds:itemID="{650E644D-A5DE-41B1-B274-C600C6A42D47}"/>
</file>

<file path=customXml/itemProps4.xml><?xml version="1.0" encoding="utf-8"?>
<ds:datastoreItem xmlns:ds="http://schemas.openxmlformats.org/officeDocument/2006/customXml" ds:itemID="{879BB08B-395A-4296-BEA9-C563D2990F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Seattle Public Utilities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Nofziger, Jesse</dc:creator>
  <cp:keywords/>
  <dc:description/>
  <cp:lastModifiedBy>Nofziger, Jesse</cp:lastModifiedBy>
  <cp:revision/>
  <dcterms:created xsi:type="dcterms:W3CDTF">2014-12-29T21:02:58Z</dcterms:created>
  <dcterms:modified xsi:type="dcterms:W3CDTF">2023-04-03T23:26:37Z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0x01010033C938ED9F042441851867C82AE77181007C3B4CDA87F8CE47B450D060116F4AC7</vt:lpwstr>
  </property>
  <property fmtid="{D5CDD505-2E9C-101B-9397-08002B2CF9AE}" pid="3" name="_dlc_DocIdItemGuid">
    <vt:lpwstr>b75c21cd-81d1-432b-a201-c88574968276</vt:lpwstr>
  </property>
  <property fmtid="{D5CDD505-2E9C-101B-9397-08002B2CF9AE}" pid="4" name="Security Classification">
    <vt:lpwstr>1;#public|53d2ed68-c07c-42c7-b361-75f2b6fe2982</vt:lpwstr>
  </property>
  <property fmtid="{D5CDD505-2E9C-101B-9397-08002B2CF9AE}" pid="5" name="DocStatus">
    <vt:lpwstr/>
  </property>
</Properties>
</file>