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-my.sharepoint.com/personal/jesse_nofziger_seattle_gov/Documents/Pump Station/2023 DSG Update/"/>
    </mc:Choice>
  </mc:AlternateContent>
  <xr:revisionPtr revIDLastSave="223" documentId="13_ncr:1_{2D5B9AE0-C726-49EC-8109-678A548EA75A}" xr6:coauthVersionLast="47" xr6:coauthVersionMax="47" xr10:uidLastSave="{55889AFD-A389-4BE0-ACAE-28C6DB7B1DD9}"/>
  <bookViews>
    <workbookView xWindow="870" yWindow="-120" windowWidth="37650" windowHeight="21840" xr2:uid="{00000000-000D-0000-FFFF-FFFF00000000}"/>
  </bookViews>
  <sheets>
    <sheet name="System Curve" sheetId="2" r:id="rId1"/>
    <sheet name="Pump Curve" sheetId="3" r:id="rId2"/>
    <sheet name="Pump Design Summary" sheetId="1" r:id="rId3"/>
  </sheets>
  <definedNames>
    <definedName name="Size_Index">'System Curve'!$D$64:$D$65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1" i="2" l="1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10" i="2"/>
  <c r="P7" i="2"/>
  <c r="P17" i="2" s="1"/>
  <c r="Q17" i="2" s="1"/>
  <c r="N7" i="2"/>
  <c r="N16" i="2" s="1"/>
  <c r="L7" i="2"/>
  <c r="L13" i="2" s="1"/>
  <c r="J7" i="2"/>
  <c r="J12" i="2" s="1"/>
  <c r="D48" i="2"/>
  <c r="D49" i="2" s="1"/>
  <c r="D24" i="1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10" i="2"/>
  <c r="D65" i="2" l="1"/>
  <c r="L10" i="2"/>
  <c r="L12" i="2"/>
  <c r="J10" i="2"/>
  <c r="L25" i="2"/>
  <c r="J11" i="2"/>
  <c r="J25" i="2"/>
  <c r="L20" i="2"/>
  <c r="J23" i="2"/>
  <c r="L19" i="2"/>
  <c r="D63" i="2"/>
  <c r="J19" i="2"/>
  <c r="L18" i="2"/>
  <c r="D64" i="2"/>
  <c r="J18" i="2"/>
  <c r="J17" i="2"/>
  <c r="L11" i="2"/>
  <c r="D66" i="2"/>
  <c r="P24" i="2"/>
  <c r="Q24" i="2" s="1"/>
  <c r="P16" i="2"/>
  <c r="Q16" i="2" s="1"/>
  <c r="P23" i="2"/>
  <c r="Q23" i="2" s="1"/>
  <c r="P15" i="2"/>
  <c r="Q15" i="2" s="1"/>
  <c r="P22" i="2"/>
  <c r="Q22" i="2" s="1"/>
  <c r="P14" i="2"/>
  <c r="Q14" i="2" s="1"/>
  <c r="P21" i="2"/>
  <c r="Q21" i="2" s="1"/>
  <c r="P13" i="2"/>
  <c r="Q13" i="2" s="1"/>
  <c r="P20" i="2"/>
  <c r="Q20" i="2" s="1"/>
  <c r="P12" i="2"/>
  <c r="Q12" i="2" s="1"/>
  <c r="P19" i="2"/>
  <c r="Q19" i="2" s="1"/>
  <c r="P11" i="2"/>
  <c r="Q11" i="2" s="1"/>
  <c r="P10" i="2"/>
  <c r="Q10" i="2" s="1"/>
  <c r="P18" i="2"/>
  <c r="Q18" i="2" s="1"/>
  <c r="P25" i="2"/>
  <c r="Q25" i="2" s="1"/>
  <c r="N14" i="2"/>
  <c r="N15" i="2"/>
  <c r="N21" i="2"/>
  <c r="N20" i="2"/>
  <c r="N12" i="2"/>
  <c r="N19" i="2"/>
  <c r="N11" i="2"/>
  <c r="N13" i="2"/>
  <c r="N10" i="2"/>
  <c r="N17" i="2"/>
  <c r="N23" i="2"/>
  <c r="N22" i="2"/>
  <c r="N18" i="2"/>
  <c r="N25" i="2"/>
  <c r="N24" i="2"/>
  <c r="L23" i="2"/>
  <c r="L15" i="2"/>
  <c r="L17" i="2"/>
  <c r="L24" i="2"/>
  <c r="L16" i="2"/>
  <c r="L22" i="2"/>
  <c r="L14" i="2"/>
  <c r="L21" i="2"/>
  <c r="J24" i="2"/>
  <c r="J16" i="2"/>
  <c r="J15" i="2"/>
  <c r="J22" i="2"/>
  <c r="J14" i="2"/>
  <c r="J21" i="2"/>
  <c r="J13" i="2"/>
  <c r="J20" i="2"/>
  <c r="I73" i="3"/>
  <c r="J73" i="3"/>
  <c r="K73" i="3"/>
  <c r="L73" i="3"/>
  <c r="M73" i="3"/>
  <c r="N73" i="3"/>
  <c r="O73" i="3"/>
  <c r="I74" i="3"/>
  <c r="J74" i="3"/>
  <c r="K74" i="3"/>
  <c r="L74" i="3"/>
  <c r="M74" i="3"/>
  <c r="N74" i="3"/>
  <c r="O74" i="3"/>
  <c r="J72" i="3"/>
  <c r="K72" i="3"/>
  <c r="L72" i="3"/>
  <c r="M72" i="3"/>
  <c r="N72" i="3"/>
  <c r="O72" i="3"/>
  <c r="E15" i="2"/>
  <c r="E14" i="2"/>
  <c r="C74" i="3" l="1"/>
  <c r="D74" i="3"/>
  <c r="E74" i="3"/>
  <c r="F74" i="3"/>
  <c r="G74" i="3"/>
  <c r="D72" i="3"/>
  <c r="E72" i="3"/>
  <c r="F72" i="3"/>
  <c r="G72" i="3"/>
  <c r="D73" i="3"/>
  <c r="E73" i="3"/>
  <c r="F73" i="3"/>
  <c r="G73" i="3"/>
  <c r="C73" i="3"/>
  <c r="C72" i="3"/>
  <c r="B75" i="3"/>
  <c r="L75" i="3" l="1"/>
  <c r="Q75" i="3"/>
  <c r="F75" i="3"/>
  <c r="E75" i="3"/>
  <c r="G75" i="3"/>
  <c r="D75" i="3"/>
  <c r="C75" i="3"/>
  <c r="I75" i="3" l="1"/>
  <c r="G11" i="3"/>
  <c r="G12" i="3"/>
  <c r="G13" i="3"/>
  <c r="G14" i="3"/>
  <c r="G15" i="3"/>
  <c r="G16" i="3"/>
  <c r="G17" i="3"/>
  <c r="G18" i="3"/>
  <c r="G10" i="3"/>
  <c r="B76" i="3" l="1"/>
  <c r="B77" i="3"/>
  <c r="B78" i="3"/>
  <c r="B79" i="3"/>
  <c r="B80" i="3"/>
  <c r="B81" i="3"/>
  <c r="B82" i="3"/>
  <c r="B83" i="3"/>
  <c r="J75" i="3"/>
  <c r="K75" i="3"/>
  <c r="M75" i="3"/>
  <c r="N75" i="3"/>
  <c r="O75" i="3"/>
  <c r="I72" i="3"/>
  <c r="L83" i="3" l="1"/>
  <c r="Q83" i="3"/>
  <c r="D83" i="3"/>
  <c r="C83" i="3"/>
  <c r="G83" i="3"/>
  <c r="E83" i="3"/>
  <c r="F83" i="3"/>
  <c r="L82" i="3"/>
  <c r="Q82" i="3"/>
  <c r="G82" i="3"/>
  <c r="D82" i="3"/>
  <c r="F82" i="3"/>
  <c r="C82" i="3"/>
  <c r="E82" i="3"/>
  <c r="L81" i="3"/>
  <c r="Q81" i="3"/>
  <c r="E81" i="3"/>
  <c r="C81" i="3"/>
  <c r="D81" i="3"/>
  <c r="G81" i="3"/>
  <c r="F81" i="3"/>
  <c r="L77" i="3"/>
  <c r="Q77" i="3"/>
  <c r="C77" i="3"/>
  <c r="E77" i="3"/>
  <c r="D77" i="3"/>
  <c r="G77" i="3"/>
  <c r="F77" i="3"/>
  <c r="L76" i="3"/>
  <c r="Q76" i="3"/>
  <c r="C76" i="3"/>
  <c r="F76" i="3"/>
  <c r="G76" i="3"/>
  <c r="E76" i="3"/>
  <c r="D76" i="3"/>
  <c r="L80" i="3"/>
  <c r="Q80" i="3"/>
  <c r="G80" i="3"/>
  <c r="F80" i="3"/>
  <c r="E80" i="3"/>
  <c r="D80" i="3"/>
  <c r="C80" i="3"/>
  <c r="L79" i="3"/>
  <c r="Q79" i="3"/>
  <c r="G79" i="3"/>
  <c r="C79" i="3"/>
  <c r="E79" i="3"/>
  <c r="D79" i="3"/>
  <c r="F79" i="3"/>
  <c r="L78" i="3"/>
  <c r="Q78" i="3"/>
  <c r="D78" i="3"/>
  <c r="E78" i="3"/>
  <c r="C78" i="3"/>
  <c r="F78" i="3"/>
  <c r="G78" i="3"/>
  <c r="P75" i="3"/>
  <c r="R75" i="3" s="1"/>
  <c r="F10" i="3" s="1"/>
  <c r="O80" i="3"/>
  <c r="N80" i="3"/>
  <c r="M80" i="3"/>
  <c r="I80" i="3"/>
  <c r="K80" i="3"/>
  <c r="J80" i="3"/>
  <c r="O82" i="3"/>
  <c r="K82" i="3"/>
  <c r="J82" i="3"/>
  <c r="I82" i="3"/>
  <c r="N82" i="3"/>
  <c r="M82" i="3"/>
  <c r="K81" i="3"/>
  <c r="J81" i="3"/>
  <c r="I81" i="3"/>
  <c r="O81" i="3"/>
  <c r="N81" i="3"/>
  <c r="M81" i="3"/>
  <c r="O79" i="3"/>
  <c r="N79" i="3"/>
  <c r="M79" i="3"/>
  <c r="K79" i="3"/>
  <c r="J79" i="3"/>
  <c r="I79" i="3"/>
  <c r="O78" i="3"/>
  <c r="N78" i="3"/>
  <c r="M78" i="3"/>
  <c r="K78" i="3"/>
  <c r="J78" i="3"/>
  <c r="I78" i="3"/>
  <c r="I77" i="3"/>
  <c r="O77" i="3"/>
  <c r="N77" i="3"/>
  <c r="J77" i="3"/>
  <c r="M77" i="3"/>
  <c r="K77" i="3"/>
  <c r="J76" i="3"/>
  <c r="I76" i="3"/>
  <c r="O76" i="3"/>
  <c r="N76" i="3"/>
  <c r="M76" i="3"/>
  <c r="K76" i="3"/>
  <c r="I83" i="3"/>
  <c r="O83" i="3"/>
  <c r="N83" i="3"/>
  <c r="M83" i="3"/>
  <c r="K83" i="3"/>
  <c r="J83" i="3"/>
  <c r="D30" i="2"/>
  <c r="P77" i="3" l="1"/>
  <c r="P81" i="3"/>
  <c r="P78" i="3"/>
  <c r="P76" i="3"/>
  <c r="R76" i="3" s="1"/>
  <c r="F11" i="3" s="1"/>
  <c r="P82" i="3"/>
  <c r="P79" i="3"/>
  <c r="P80" i="3"/>
  <c r="P83" i="3"/>
  <c r="D67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10" i="2"/>
  <c r="R77" i="3" l="1"/>
  <c r="F12" i="3" s="1"/>
  <c r="D25" i="1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10" i="2"/>
  <c r="D24" i="2"/>
  <c r="R78" i="3" l="1"/>
  <c r="F13" i="3" s="1"/>
  <c r="K14" i="2"/>
  <c r="R79" i="3" l="1"/>
  <c r="F14" i="3" s="1"/>
  <c r="K18" i="2"/>
  <c r="K12" i="2"/>
  <c r="K21" i="2"/>
  <c r="K17" i="2"/>
  <c r="K25" i="2"/>
  <c r="K24" i="2"/>
  <c r="K23" i="2"/>
  <c r="K11" i="2"/>
  <c r="K22" i="2"/>
  <c r="K10" i="2"/>
  <c r="K15" i="2"/>
  <c r="K13" i="2"/>
  <c r="K19" i="2"/>
  <c r="K16" i="2"/>
  <c r="K20" i="2"/>
  <c r="R80" i="3" l="1"/>
  <c r="F15" i="3" s="1"/>
  <c r="R81" i="3" l="1"/>
  <c r="F16" i="3" s="1"/>
  <c r="R83" i="3" l="1"/>
  <c r="F18" i="3" s="1"/>
  <c r="R82" i="3"/>
  <c r="F17" i="3" s="1"/>
  <c r="H42" i="3" l="1"/>
  <c r="H43" i="3"/>
  <c r="H44" i="3"/>
  <c r="H45" i="3"/>
  <c r="H46" i="3"/>
  <c r="H47" i="3"/>
  <c r="H48" i="3"/>
  <c r="H49" i="3"/>
  <c r="H50" i="3"/>
  <c r="H51" i="3"/>
  <c r="G43" i="3"/>
  <c r="G44" i="3"/>
  <c r="G45" i="3"/>
  <c r="G46" i="3"/>
  <c r="G47" i="3"/>
  <c r="G48" i="3"/>
  <c r="G49" i="3"/>
  <c r="G50" i="3"/>
  <c r="G51" i="3"/>
  <c r="G42" i="3"/>
  <c r="F43" i="3"/>
  <c r="F44" i="3"/>
  <c r="F45" i="3"/>
  <c r="F46" i="3"/>
  <c r="F47" i="3"/>
  <c r="F48" i="3"/>
  <c r="F49" i="3"/>
  <c r="F50" i="3"/>
  <c r="F51" i="3"/>
  <c r="F42" i="3"/>
  <c r="AY11" i="2" l="1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10" i="2"/>
  <c r="D42" i="2"/>
  <c r="O12" i="2" s="1"/>
  <c r="D36" i="2"/>
  <c r="AE10" i="2" l="1"/>
  <c r="AE22" i="2"/>
  <c r="AE13" i="2"/>
  <c r="AE23" i="2"/>
  <c r="AE21" i="2"/>
  <c r="AE25" i="2"/>
  <c r="AE15" i="2"/>
  <c r="AE18" i="2"/>
  <c r="AE24" i="2"/>
  <c r="AE11" i="2"/>
  <c r="AE12" i="2"/>
  <c r="AE17" i="2"/>
  <c r="AE20" i="2"/>
  <c r="AE19" i="2"/>
  <c r="AE16" i="2"/>
  <c r="AE14" i="2"/>
  <c r="AI10" i="2"/>
  <c r="AD12" i="2"/>
  <c r="AF12" i="2"/>
  <c r="AD19" i="2"/>
  <c r="U14" i="2"/>
  <c r="U10" i="2"/>
  <c r="AF10" i="2"/>
  <c r="AF14" i="2"/>
  <c r="AD14" i="2"/>
  <c r="V14" i="2"/>
  <c r="U11" i="2"/>
  <c r="AF24" i="2"/>
  <c r="AD18" i="2"/>
  <c r="V25" i="2"/>
  <c r="AK10" i="2"/>
  <c r="AD21" i="2"/>
  <c r="AF17" i="2"/>
  <c r="AD17" i="2"/>
  <c r="U20" i="2"/>
  <c r="U24" i="2"/>
  <c r="V18" i="2"/>
  <c r="AF25" i="2"/>
  <c r="AF21" i="2"/>
  <c r="U17" i="2"/>
  <c r="U13" i="2"/>
  <c r="V16" i="2"/>
  <c r="V17" i="2"/>
  <c r="AF23" i="2"/>
  <c r="AD24" i="2"/>
  <c r="V12" i="2"/>
  <c r="AF22" i="2"/>
  <c r="U23" i="2"/>
  <c r="V13" i="2"/>
  <c r="U22" i="2"/>
  <c r="U18" i="2"/>
  <c r="AD15" i="2"/>
  <c r="U12" i="2"/>
  <c r="AG10" i="2"/>
  <c r="U16" i="2"/>
  <c r="AD13" i="2"/>
  <c r="AD20" i="2"/>
  <c r="AD25" i="2"/>
  <c r="AF19" i="2"/>
  <c r="AF16" i="2"/>
  <c r="U15" i="2"/>
  <c r="AF11" i="2"/>
  <c r="V11" i="2"/>
  <c r="AF13" i="2"/>
  <c r="V10" i="2"/>
  <c r="U19" i="2"/>
  <c r="AF20" i="2"/>
  <c r="V24" i="2"/>
  <c r="AD11" i="2"/>
  <c r="V19" i="2"/>
  <c r="AF18" i="2"/>
  <c r="AD10" i="2"/>
  <c r="AD23" i="2"/>
  <c r="V21" i="2"/>
  <c r="AF15" i="2"/>
  <c r="V23" i="2"/>
  <c r="V20" i="2"/>
  <c r="V22" i="2"/>
  <c r="AJ10" i="2"/>
  <c r="V15" i="2"/>
  <c r="U21" i="2"/>
  <c r="AD22" i="2"/>
  <c r="AD16" i="2"/>
  <c r="U25" i="2"/>
  <c r="Y25" i="2"/>
  <c r="Y10" i="2"/>
  <c r="AB21" i="2"/>
  <c r="AC13" i="2"/>
  <c r="AN12" i="2"/>
  <c r="AC16" i="2"/>
  <c r="AC25" i="2"/>
  <c r="AA15" i="2"/>
  <c r="Y24" i="2"/>
  <c r="AC22" i="2"/>
  <c r="AB23" i="2"/>
  <c r="AA13" i="2"/>
  <c r="AC20" i="2"/>
  <c r="AB10" i="2"/>
  <c r="AC11" i="2"/>
  <c r="Y22" i="2"/>
  <c r="Y11" i="2"/>
  <c r="AA17" i="2"/>
  <c r="AC21" i="2"/>
  <c r="AA11" i="2"/>
  <c r="AB15" i="2"/>
  <c r="AL12" i="2"/>
  <c r="AC10" i="2"/>
  <c r="AA19" i="2"/>
  <c r="AB12" i="2"/>
  <c r="AB17" i="2"/>
  <c r="AA21" i="2"/>
  <c r="AA22" i="2"/>
  <c r="Y12" i="2"/>
  <c r="AB19" i="2"/>
  <c r="AA16" i="2"/>
  <c r="AM12" i="2"/>
  <c r="AB16" i="2"/>
  <c r="AO12" i="2"/>
  <c r="Y18" i="2"/>
  <c r="AP12" i="2"/>
  <c r="Y20" i="2"/>
  <c r="AB11" i="2"/>
  <c r="AB18" i="2"/>
  <c r="AB14" i="2"/>
  <c r="AC14" i="2"/>
  <c r="Y13" i="2"/>
  <c r="AB20" i="2"/>
  <c r="AC17" i="2"/>
  <c r="Y19" i="2"/>
  <c r="AA24" i="2"/>
  <c r="Y17" i="2"/>
  <c r="AC24" i="2"/>
  <c r="AA14" i="2"/>
  <c r="Y16" i="2"/>
  <c r="AA25" i="2"/>
  <c r="AB22" i="2"/>
  <c r="AB25" i="2"/>
  <c r="AA18" i="2"/>
  <c r="AC18" i="2"/>
  <c r="Y23" i="2"/>
  <c r="AB13" i="2"/>
  <c r="AA10" i="2"/>
  <c r="AC19" i="2"/>
  <c r="AA23" i="2"/>
  <c r="AC23" i="2"/>
  <c r="Y21" i="2"/>
  <c r="Y14" i="2"/>
  <c r="AA20" i="2"/>
  <c r="AC15" i="2"/>
  <c r="AB24" i="2"/>
  <c r="Y15" i="2"/>
  <c r="AC12" i="2"/>
  <c r="AA12" i="2"/>
  <c r="O10" i="2"/>
  <c r="AO10" i="2" s="1"/>
  <c r="O18" i="2"/>
  <c r="O25" i="2"/>
  <c r="O17" i="2"/>
  <c r="O16" i="2"/>
  <c r="O23" i="2"/>
  <c r="O15" i="2"/>
  <c r="O19" i="2"/>
  <c r="O14" i="2"/>
  <c r="O21" i="2"/>
  <c r="O13" i="2"/>
  <c r="O11" i="2"/>
  <c r="O24" i="2"/>
  <c r="O22" i="2"/>
  <c r="O20" i="2"/>
  <c r="AM25" i="2" l="1"/>
  <c r="AO24" i="2"/>
  <c r="AO23" i="2"/>
  <c r="AL22" i="2"/>
  <c r="AM21" i="2"/>
  <c r="AN20" i="2"/>
  <c r="AO19" i="2"/>
  <c r="AP18" i="2"/>
  <c r="AP17" i="2"/>
  <c r="AP16" i="2"/>
  <c r="AM15" i="2"/>
  <c r="AM14" i="2"/>
  <c r="AL13" i="2"/>
  <c r="AN11" i="2"/>
  <c r="AO20" i="2"/>
  <c r="AL20" i="2"/>
  <c r="AN15" i="2"/>
  <c r="AP20" i="2"/>
  <c r="AP14" i="2"/>
  <c r="AO21" i="2"/>
  <c r="AO15" i="2"/>
  <c r="AN23" i="2"/>
  <c r="AN25" i="2"/>
  <c r="AN21" i="2"/>
  <c r="AL23" i="2"/>
  <c r="AM20" i="2"/>
  <c r="AN18" i="2"/>
  <c r="AM13" i="2"/>
  <c r="AL21" i="2"/>
  <c r="AL15" i="2"/>
  <c r="AP10" i="2"/>
  <c r="AO25" i="2"/>
  <c r="AM23" i="2"/>
  <c r="AL19" i="2"/>
  <c r="AM18" i="2"/>
  <c r="AP15" i="2"/>
  <c r="AP23" i="2"/>
  <c r="AO22" i="2"/>
  <c r="AP22" i="2"/>
  <c r="AM24" i="2"/>
  <c r="AP11" i="2"/>
  <c r="AM17" i="2"/>
  <c r="AO16" i="2"/>
  <c r="AP25" i="2"/>
  <c r="AL14" i="2"/>
  <c r="AN16" i="2"/>
  <c r="AN14" i="2"/>
  <c r="AM16" i="2"/>
  <c r="AN19" i="2"/>
  <c r="AM22" i="2"/>
  <c r="AN10" i="2"/>
  <c r="AL10" i="2"/>
  <c r="AN24" i="2"/>
  <c r="AL24" i="2"/>
  <c r="AN17" i="2"/>
  <c r="AL25" i="2"/>
  <c r="AP21" i="2"/>
  <c r="AO11" i="2"/>
  <c r="AL18" i="2"/>
  <c r="AP19" i="2"/>
  <c r="AN22" i="2"/>
  <c r="AO18" i="2"/>
  <c r="AO14" i="2"/>
  <c r="AL11" i="2"/>
  <c r="AL17" i="2"/>
  <c r="AN13" i="2"/>
  <c r="AP24" i="2"/>
  <c r="AL16" i="2"/>
  <c r="AP13" i="2"/>
  <c r="AM11" i="2"/>
  <c r="AM10" i="2"/>
  <c r="AO17" i="2"/>
  <c r="AM19" i="2"/>
  <c r="AO13" i="2"/>
  <c r="T32" i="3"/>
  <c r="T31" i="3"/>
  <c r="T30" i="3"/>
  <c r="T29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314" i="3"/>
  <c r="Y315" i="3"/>
  <c r="Y316" i="3"/>
  <c r="Y317" i="3"/>
  <c r="Y318" i="3"/>
  <c r="Y319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335" i="3"/>
  <c r="Y336" i="3"/>
  <c r="Y337" i="3"/>
  <c r="Y338" i="3"/>
  <c r="Y339" i="3"/>
  <c r="Y340" i="3"/>
  <c r="Y341" i="3"/>
  <c r="Y342" i="3"/>
  <c r="Y343" i="3"/>
  <c r="Y344" i="3"/>
  <c r="Y345" i="3"/>
  <c r="Y346" i="3"/>
  <c r="Y347" i="3"/>
  <c r="Y348" i="3"/>
  <c r="Y349" i="3"/>
  <c r="Y350" i="3"/>
  <c r="Y351" i="3"/>
  <c r="Y352" i="3"/>
  <c r="Y353" i="3"/>
  <c r="Y354" i="3"/>
  <c r="Y355" i="3"/>
  <c r="Y356" i="3"/>
  <c r="Y357" i="3"/>
  <c r="Y358" i="3"/>
  <c r="Y359" i="3"/>
  <c r="Y360" i="3"/>
  <c r="Y361" i="3"/>
  <c r="Y362" i="3"/>
  <c r="Y363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95" i="3"/>
  <c r="Y396" i="3"/>
  <c r="Y397" i="3"/>
  <c r="Y398" i="3"/>
  <c r="Y399" i="3"/>
  <c r="Y400" i="3"/>
  <c r="Y401" i="3"/>
  <c r="Y402" i="3"/>
  <c r="Y403" i="3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43" i="3"/>
  <c r="Y444" i="3"/>
  <c r="Y445" i="3"/>
  <c r="Y446" i="3"/>
  <c r="Y447" i="3"/>
  <c r="Y448" i="3"/>
  <c r="Y449" i="3"/>
  <c r="Y450" i="3"/>
  <c r="Y451" i="3"/>
  <c r="Y452" i="3"/>
  <c r="Y453" i="3"/>
  <c r="Y454" i="3"/>
  <c r="Y455" i="3"/>
  <c r="Y456" i="3"/>
  <c r="Y457" i="3"/>
  <c r="Y458" i="3"/>
  <c r="Y459" i="3"/>
  <c r="Y460" i="3"/>
  <c r="Y461" i="3"/>
  <c r="Y462" i="3"/>
  <c r="Y463" i="3"/>
  <c r="Y464" i="3"/>
  <c r="Y465" i="3"/>
  <c r="Y466" i="3"/>
  <c r="Y467" i="3"/>
  <c r="Y468" i="3"/>
  <c r="Y469" i="3"/>
  <c r="Y470" i="3"/>
  <c r="Y471" i="3"/>
  <c r="Y472" i="3"/>
  <c r="Y473" i="3"/>
  <c r="Y474" i="3"/>
  <c r="Y475" i="3"/>
  <c r="Y476" i="3"/>
  <c r="Y477" i="3"/>
  <c r="Y478" i="3"/>
  <c r="Y479" i="3"/>
  <c r="Y480" i="3"/>
  <c r="Y481" i="3"/>
  <c r="Y482" i="3"/>
  <c r="Y483" i="3"/>
  <c r="Y484" i="3"/>
  <c r="Y485" i="3"/>
  <c r="Y486" i="3"/>
  <c r="Y487" i="3"/>
  <c r="Y488" i="3"/>
  <c r="Y489" i="3"/>
  <c r="Y490" i="3"/>
  <c r="Y491" i="3"/>
  <c r="Y492" i="3"/>
  <c r="Y493" i="3"/>
  <c r="Y494" i="3"/>
  <c r="Y495" i="3"/>
  <c r="Y496" i="3"/>
  <c r="Y497" i="3"/>
  <c r="Y498" i="3"/>
  <c r="Y499" i="3"/>
  <c r="Y500" i="3"/>
  <c r="Y501" i="3"/>
  <c r="Y502" i="3"/>
  <c r="Y503" i="3"/>
  <c r="Y504" i="3"/>
  <c r="Y505" i="3"/>
  <c r="Y506" i="3"/>
  <c r="Y507" i="3"/>
  <c r="Y508" i="3"/>
  <c r="Y509" i="3"/>
  <c r="Y510" i="3"/>
  <c r="Y511" i="3"/>
  <c r="Y512" i="3"/>
  <c r="Y513" i="3"/>
  <c r="Y514" i="3"/>
  <c r="Y515" i="3"/>
  <c r="Y516" i="3"/>
  <c r="Y517" i="3"/>
  <c r="Y518" i="3"/>
  <c r="Y519" i="3"/>
  <c r="Y520" i="3"/>
  <c r="Y521" i="3"/>
  <c r="Y522" i="3"/>
  <c r="Y523" i="3"/>
  <c r="Y524" i="3"/>
  <c r="Y525" i="3"/>
  <c r="Y526" i="3"/>
  <c r="Y527" i="3"/>
  <c r="Y528" i="3"/>
  <c r="Y529" i="3"/>
  <c r="Y530" i="3"/>
  <c r="Y531" i="3"/>
  <c r="Y532" i="3"/>
  <c r="Y533" i="3"/>
  <c r="Y534" i="3"/>
  <c r="Y535" i="3"/>
  <c r="Y536" i="3"/>
  <c r="Y537" i="3"/>
  <c r="Y538" i="3"/>
  <c r="Y539" i="3"/>
  <c r="Y540" i="3"/>
  <c r="Y541" i="3"/>
  <c r="Y542" i="3"/>
  <c r="Y543" i="3"/>
  <c r="Y544" i="3"/>
  <c r="Y545" i="3"/>
  <c r="Y546" i="3"/>
  <c r="Y547" i="3"/>
  <c r="Y548" i="3"/>
  <c r="Y549" i="3"/>
  <c r="Y550" i="3"/>
  <c r="Y551" i="3"/>
  <c r="Y552" i="3"/>
  <c r="Y553" i="3"/>
  <c r="Y554" i="3"/>
  <c r="Y555" i="3"/>
  <c r="Y556" i="3"/>
  <c r="Y557" i="3"/>
  <c r="Y558" i="3"/>
  <c r="Y559" i="3"/>
  <c r="Y560" i="3"/>
  <c r="Y561" i="3"/>
  <c r="Y562" i="3"/>
  <c r="Y563" i="3"/>
  <c r="Y564" i="3"/>
  <c r="Y565" i="3"/>
  <c r="Y566" i="3"/>
  <c r="Y567" i="3"/>
  <c r="Y568" i="3"/>
  <c r="Y569" i="3"/>
  <c r="Y570" i="3"/>
  <c r="Y571" i="3"/>
  <c r="Y572" i="3"/>
  <c r="Y573" i="3"/>
  <c r="Y574" i="3"/>
  <c r="Y575" i="3"/>
  <c r="Y576" i="3"/>
  <c r="Y577" i="3"/>
  <c r="Y578" i="3"/>
  <c r="Y579" i="3"/>
  <c r="Y580" i="3"/>
  <c r="Y581" i="3"/>
  <c r="Y582" i="3"/>
  <c r="Y583" i="3"/>
  <c r="Y584" i="3"/>
  <c r="Y585" i="3"/>
  <c r="Y586" i="3"/>
  <c r="Y587" i="3"/>
  <c r="Y588" i="3"/>
  <c r="Y589" i="3"/>
  <c r="Y590" i="3"/>
  <c r="Y591" i="3"/>
  <c r="Y592" i="3"/>
  <c r="Y593" i="3"/>
  <c r="Y594" i="3"/>
  <c r="Y595" i="3"/>
  <c r="Y596" i="3"/>
  <c r="Y597" i="3"/>
  <c r="Y598" i="3"/>
  <c r="Y599" i="3"/>
  <c r="Y600" i="3"/>
  <c r="Y601" i="3"/>
  <c r="Y602" i="3"/>
  <c r="Y603" i="3"/>
  <c r="Y604" i="3"/>
  <c r="Y605" i="3"/>
  <c r="Y606" i="3"/>
  <c r="Y607" i="3"/>
  <c r="Y608" i="3"/>
  <c r="Y609" i="3"/>
  <c r="Y610" i="3"/>
  <c r="Y611" i="3"/>
  <c r="Y612" i="3"/>
  <c r="Y613" i="3"/>
  <c r="Y614" i="3"/>
  <c r="Y615" i="3"/>
  <c r="Y616" i="3"/>
  <c r="Y617" i="3"/>
  <c r="Y618" i="3"/>
  <c r="Y619" i="3"/>
  <c r="Y620" i="3"/>
  <c r="Y621" i="3"/>
  <c r="Y622" i="3"/>
  <c r="Y623" i="3"/>
  <c r="Y624" i="3"/>
  <c r="Y625" i="3"/>
  <c r="Y626" i="3"/>
  <c r="Y627" i="3"/>
  <c r="Y628" i="3"/>
  <c r="Y629" i="3"/>
  <c r="Y630" i="3"/>
  <c r="Y631" i="3"/>
  <c r="Y632" i="3"/>
  <c r="Y633" i="3"/>
  <c r="Y634" i="3"/>
  <c r="Y635" i="3"/>
  <c r="Y636" i="3"/>
  <c r="Y637" i="3"/>
  <c r="Y638" i="3"/>
  <c r="Y639" i="3"/>
  <c r="Y640" i="3"/>
  <c r="Y641" i="3"/>
  <c r="Y642" i="3"/>
  <c r="Y643" i="3"/>
  <c r="Y644" i="3"/>
  <c r="Y645" i="3"/>
  <c r="Y646" i="3"/>
  <c r="Y647" i="3"/>
  <c r="Y648" i="3"/>
  <c r="Y649" i="3"/>
  <c r="Y650" i="3"/>
  <c r="Y651" i="3"/>
  <c r="Y652" i="3"/>
  <c r="Y653" i="3"/>
  <c r="Y654" i="3"/>
  <c r="Y655" i="3"/>
  <c r="Y656" i="3"/>
  <c r="Y657" i="3"/>
  <c r="Y658" i="3"/>
  <c r="Y659" i="3"/>
  <c r="Y660" i="3"/>
  <c r="Y661" i="3"/>
  <c r="Y662" i="3"/>
  <c r="Y663" i="3"/>
  <c r="Y664" i="3"/>
  <c r="Y665" i="3"/>
  <c r="Y666" i="3"/>
  <c r="Y667" i="3"/>
  <c r="Y668" i="3"/>
  <c r="Y669" i="3"/>
  <c r="Y670" i="3"/>
  <c r="Y671" i="3"/>
  <c r="Y672" i="3"/>
  <c r="Y673" i="3"/>
  <c r="Y674" i="3"/>
  <c r="Y675" i="3"/>
  <c r="Y676" i="3"/>
  <c r="Y677" i="3"/>
  <c r="Y678" i="3"/>
  <c r="Y679" i="3"/>
  <c r="Y680" i="3"/>
  <c r="Y681" i="3"/>
  <c r="Y682" i="3"/>
  <c r="Y683" i="3"/>
  <c r="Y684" i="3"/>
  <c r="Y685" i="3"/>
  <c r="Y686" i="3"/>
  <c r="Y687" i="3"/>
  <c r="Y688" i="3"/>
  <c r="Y689" i="3"/>
  <c r="Y690" i="3"/>
  <c r="Y691" i="3"/>
  <c r="Y692" i="3"/>
  <c r="Y693" i="3"/>
  <c r="Y694" i="3"/>
  <c r="Y695" i="3"/>
  <c r="Y696" i="3"/>
  <c r="Y697" i="3"/>
  <c r="Y698" i="3"/>
  <c r="Y699" i="3"/>
  <c r="Y700" i="3"/>
  <c r="Y701" i="3"/>
  <c r="Y702" i="3"/>
  <c r="Y703" i="3"/>
  <c r="Y704" i="3"/>
  <c r="Y705" i="3"/>
  <c r="Y706" i="3"/>
  <c r="Y707" i="3"/>
  <c r="Y708" i="3"/>
  <c r="Y709" i="3"/>
  <c r="Y710" i="3"/>
  <c r="Y711" i="3"/>
  <c r="Y712" i="3"/>
  <c r="Y713" i="3"/>
  <c r="Y714" i="3"/>
  <c r="Y715" i="3"/>
  <c r="Y716" i="3"/>
  <c r="Y717" i="3"/>
  <c r="Y718" i="3"/>
  <c r="Y719" i="3"/>
  <c r="Y720" i="3"/>
  <c r="Y721" i="3"/>
  <c r="Y722" i="3"/>
  <c r="Y723" i="3"/>
  <c r="Y724" i="3"/>
  <c r="Y725" i="3"/>
  <c r="Y726" i="3"/>
  <c r="Y727" i="3"/>
  <c r="Y728" i="3"/>
  <c r="Y729" i="3"/>
  <c r="Y730" i="3"/>
  <c r="Y731" i="3"/>
  <c r="Y732" i="3"/>
  <c r="Y733" i="3"/>
  <c r="Y734" i="3"/>
  <c r="Y735" i="3"/>
  <c r="Y736" i="3"/>
  <c r="Y737" i="3"/>
  <c r="Y738" i="3"/>
  <c r="Y739" i="3"/>
  <c r="Y740" i="3"/>
  <c r="Y741" i="3"/>
  <c r="Y742" i="3"/>
  <c r="Y743" i="3"/>
  <c r="Y744" i="3"/>
  <c r="Y745" i="3"/>
  <c r="Y746" i="3"/>
  <c r="Y747" i="3"/>
  <c r="Y748" i="3"/>
  <c r="Y749" i="3"/>
  <c r="Y750" i="3"/>
  <c r="Y751" i="3"/>
  <c r="Y752" i="3"/>
  <c r="Y753" i="3"/>
  <c r="Y754" i="3"/>
  <c r="Y755" i="3"/>
  <c r="Y756" i="3"/>
  <c r="Y757" i="3"/>
  <c r="Y758" i="3"/>
  <c r="Y759" i="3"/>
  <c r="Y760" i="3"/>
  <c r="Y761" i="3"/>
  <c r="Y762" i="3"/>
  <c r="Y763" i="3"/>
  <c r="Y764" i="3"/>
  <c r="Y765" i="3"/>
  <c r="Y766" i="3"/>
  <c r="Y767" i="3"/>
  <c r="Y768" i="3"/>
  <c r="Y769" i="3"/>
  <c r="Y770" i="3"/>
  <c r="Y771" i="3"/>
  <c r="Y772" i="3"/>
  <c r="Y773" i="3"/>
  <c r="Y774" i="3"/>
  <c r="Y775" i="3"/>
  <c r="Y776" i="3"/>
  <c r="Y777" i="3"/>
  <c r="Y778" i="3"/>
  <c r="Y779" i="3"/>
  <c r="Y780" i="3"/>
  <c r="Y781" i="3"/>
  <c r="Y782" i="3"/>
  <c r="Y783" i="3"/>
  <c r="Y784" i="3"/>
  <c r="Y785" i="3"/>
  <c r="Y786" i="3"/>
  <c r="Y787" i="3"/>
  <c r="Y788" i="3"/>
  <c r="Y789" i="3"/>
  <c r="Y790" i="3"/>
  <c r="Y791" i="3"/>
  <c r="Y792" i="3"/>
  <c r="Y793" i="3"/>
  <c r="Y794" i="3"/>
  <c r="Y795" i="3"/>
  <c r="Y796" i="3"/>
  <c r="Y797" i="3"/>
  <c r="Y798" i="3"/>
  <c r="Y799" i="3"/>
  <c r="Y800" i="3"/>
  <c r="Y801" i="3"/>
  <c r="Y802" i="3"/>
  <c r="Y803" i="3"/>
  <c r="Y804" i="3"/>
  <c r="Y805" i="3"/>
  <c r="Y806" i="3"/>
  <c r="Y807" i="3"/>
  <c r="Y808" i="3"/>
  <c r="Y809" i="3"/>
  <c r="Y810" i="3"/>
  <c r="Y811" i="3"/>
  <c r="Y812" i="3"/>
  <c r="Y813" i="3"/>
  <c r="Y814" i="3"/>
  <c r="Y815" i="3"/>
  <c r="Y816" i="3"/>
  <c r="Y817" i="3"/>
  <c r="Y818" i="3"/>
  <c r="Y819" i="3"/>
  <c r="Y820" i="3"/>
  <c r="Y821" i="3"/>
  <c r="Y822" i="3"/>
  <c r="Y823" i="3"/>
  <c r="Y824" i="3"/>
  <c r="Y825" i="3"/>
  <c r="Y826" i="3"/>
  <c r="Y827" i="3"/>
  <c r="Y828" i="3"/>
  <c r="Y829" i="3"/>
  <c r="Y830" i="3"/>
  <c r="Y831" i="3"/>
  <c r="Y832" i="3"/>
  <c r="Y833" i="3"/>
  <c r="Y834" i="3"/>
  <c r="Y835" i="3"/>
  <c r="Y836" i="3"/>
  <c r="Y837" i="3"/>
  <c r="Y838" i="3"/>
  <c r="Y839" i="3"/>
  <c r="Y840" i="3"/>
  <c r="Y841" i="3"/>
  <c r="Y842" i="3"/>
  <c r="Y843" i="3"/>
  <c r="Y844" i="3"/>
  <c r="Y845" i="3"/>
  <c r="Y846" i="3"/>
  <c r="Y847" i="3"/>
  <c r="Y848" i="3"/>
  <c r="Y849" i="3"/>
  <c r="Y850" i="3"/>
  <c r="Y851" i="3"/>
  <c r="Y852" i="3"/>
  <c r="Y853" i="3"/>
  <c r="Y854" i="3"/>
  <c r="Y855" i="3"/>
  <c r="Y856" i="3"/>
  <c r="Y857" i="3"/>
  <c r="Y858" i="3"/>
  <c r="Y859" i="3"/>
  <c r="Y860" i="3"/>
  <c r="Y861" i="3"/>
  <c r="Y862" i="3"/>
  <c r="Y863" i="3"/>
  <c r="Y864" i="3"/>
  <c r="Y865" i="3"/>
  <c r="Y866" i="3"/>
  <c r="Y867" i="3"/>
  <c r="Y868" i="3"/>
  <c r="Y869" i="3"/>
  <c r="Y870" i="3"/>
  <c r="Y871" i="3"/>
  <c r="Y872" i="3"/>
  <c r="Y873" i="3"/>
  <c r="Y874" i="3"/>
  <c r="Y875" i="3"/>
  <c r="Y876" i="3"/>
  <c r="Y877" i="3"/>
  <c r="Y878" i="3"/>
  <c r="Y879" i="3"/>
  <c r="Y880" i="3"/>
  <c r="Y881" i="3"/>
  <c r="Y882" i="3"/>
  <c r="Y883" i="3"/>
  <c r="Y884" i="3"/>
  <c r="Y885" i="3"/>
  <c r="Y886" i="3"/>
  <c r="Y887" i="3"/>
  <c r="Y888" i="3"/>
  <c r="Y889" i="3"/>
  <c r="Y890" i="3"/>
  <c r="Y891" i="3"/>
  <c r="Y892" i="3"/>
  <c r="Y893" i="3"/>
  <c r="Y894" i="3"/>
  <c r="Y895" i="3"/>
  <c r="Y896" i="3"/>
  <c r="Y897" i="3"/>
  <c r="Y898" i="3"/>
  <c r="Y899" i="3"/>
  <c r="Y900" i="3"/>
  <c r="Y901" i="3"/>
  <c r="Y902" i="3"/>
  <c r="Y903" i="3"/>
  <c r="Y904" i="3"/>
  <c r="Y905" i="3"/>
  <c r="Y906" i="3"/>
  <c r="Y907" i="3"/>
  <c r="Y908" i="3"/>
  <c r="Y909" i="3"/>
  <c r="Y910" i="3"/>
  <c r="Y911" i="3"/>
  <c r="Y912" i="3"/>
  <c r="Y913" i="3"/>
  <c r="Y914" i="3"/>
  <c r="Y915" i="3"/>
  <c r="Y916" i="3"/>
  <c r="Y917" i="3"/>
  <c r="Y918" i="3"/>
  <c r="Y919" i="3"/>
  <c r="Y920" i="3"/>
  <c r="Y921" i="3"/>
  <c r="Y922" i="3"/>
  <c r="Y923" i="3"/>
  <c r="Y924" i="3"/>
  <c r="Y925" i="3"/>
  <c r="Y926" i="3"/>
  <c r="Y927" i="3"/>
  <c r="Y928" i="3"/>
  <c r="Y929" i="3"/>
  <c r="Y930" i="3"/>
  <c r="Y931" i="3"/>
  <c r="Y932" i="3"/>
  <c r="Y933" i="3"/>
  <c r="Y934" i="3"/>
  <c r="Y935" i="3"/>
  <c r="Y936" i="3"/>
  <c r="Y937" i="3"/>
  <c r="Y938" i="3"/>
  <c r="Y939" i="3"/>
  <c r="Y940" i="3"/>
  <c r="Y941" i="3"/>
  <c r="Y942" i="3"/>
  <c r="Y943" i="3"/>
  <c r="Y944" i="3"/>
  <c r="Y945" i="3"/>
  <c r="Y946" i="3"/>
  <c r="Y947" i="3"/>
  <c r="Y948" i="3"/>
  <c r="Y949" i="3"/>
  <c r="Y950" i="3"/>
  <c r="Y951" i="3"/>
  <c r="Y952" i="3"/>
  <c r="Y953" i="3"/>
  <c r="Y954" i="3"/>
  <c r="Y955" i="3"/>
  <c r="Y956" i="3"/>
  <c r="Y957" i="3"/>
  <c r="Y958" i="3"/>
  <c r="Y959" i="3"/>
  <c r="Y960" i="3"/>
  <c r="Y961" i="3"/>
  <c r="Y962" i="3"/>
  <c r="Y963" i="3"/>
  <c r="Y964" i="3"/>
  <c r="Y965" i="3"/>
  <c r="Y966" i="3"/>
  <c r="Y967" i="3"/>
  <c r="Y968" i="3"/>
  <c r="Y969" i="3"/>
  <c r="Y970" i="3"/>
  <c r="Y971" i="3"/>
  <c r="Y972" i="3"/>
  <c r="Y973" i="3"/>
  <c r="Y974" i="3"/>
  <c r="Y975" i="3"/>
  <c r="Y976" i="3"/>
  <c r="Y977" i="3"/>
  <c r="Y978" i="3"/>
  <c r="Y979" i="3"/>
  <c r="Y980" i="3"/>
  <c r="Y981" i="3"/>
  <c r="Y982" i="3"/>
  <c r="Y983" i="3"/>
  <c r="Y984" i="3"/>
  <c r="Y985" i="3"/>
  <c r="Y986" i="3"/>
  <c r="Y987" i="3"/>
  <c r="Y988" i="3"/>
  <c r="Y989" i="3"/>
  <c r="Y990" i="3"/>
  <c r="Y991" i="3"/>
  <c r="Y992" i="3"/>
  <c r="Y993" i="3"/>
  <c r="Y994" i="3"/>
  <c r="Y995" i="3"/>
  <c r="Y996" i="3"/>
  <c r="Y997" i="3"/>
  <c r="Y998" i="3"/>
  <c r="Y999" i="3"/>
  <c r="Y1000" i="3"/>
  <c r="Y1001" i="3"/>
  <c r="Y1002" i="3"/>
  <c r="Y1003" i="3"/>
  <c r="Y4" i="3"/>
  <c r="E21" i="3"/>
  <c r="E22" i="3"/>
  <c r="E23" i="3"/>
  <c r="E24" i="3"/>
  <c r="E20" i="3"/>
  <c r="E30" i="3"/>
  <c r="I30" i="3" s="1"/>
  <c r="E29" i="3"/>
  <c r="I29" i="3" s="1"/>
  <c r="E28" i="3"/>
  <c r="I28" i="3" s="1"/>
  <c r="H35" i="1"/>
  <c r="G35" i="1"/>
  <c r="F35" i="1"/>
  <c r="G32" i="1" l="1"/>
  <c r="D32" i="1"/>
  <c r="E32" i="1"/>
  <c r="F32" i="1"/>
  <c r="H32" i="1"/>
  <c r="E27" i="3" l="1"/>
  <c r="I27" i="3" s="1"/>
  <c r="E26" i="3"/>
  <c r="I26" i="3" s="1"/>
  <c r="D30" i="3"/>
  <c r="G30" i="3" s="1"/>
  <c r="D29" i="3"/>
  <c r="G29" i="3" s="1"/>
  <c r="D28" i="3"/>
  <c r="G28" i="3" s="1"/>
  <c r="D27" i="3"/>
  <c r="G27" i="3" s="1"/>
  <c r="D26" i="3"/>
  <c r="G26" i="3" s="1"/>
  <c r="D14" i="1" l="1"/>
  <c r="E9" i="1"/>
  <c r="D9" i="1"/>
  <c r="D23" i="1"/>
  <c r="D22" i="1"/>
  <c r="D21" i="1"/>
  <c r="D16" i="2"/>
  <c r="D18" i="2" s="1"/>
  <c r="D10" i="1" s="1"/>
  <c r="E10" i="2"/>
  <c r="E11" i="2"/>
  <c r="E12" i="2"/>
  <c r="E13" i="2"/>
  <c r="E9" i="2"/>
  <c r="U4" i="3"/>
  <c r="U3" i="3"/>
  <c r="E11" i="3"/>
  <c r="H11" i="3" s="1"/>
  <c r="E12" i="3"/>
  <c r="H12" i="3" s="1"/>
  <c r="E13" i="3"/>
  <c r="H13" i="3" s="1"/>
  <c r="E14" i="3"/>
  <c r="H14" i="3" s="1"/>
  <c r="E15" i="3"/>
  <c r="H15" i="3" s="1"/>
  <c r="E16" i="3"/>
  <c r="H16" i="3" s="1"/>
  <c r="E17" i="3"/>
  <c r="H17" i="3" s="1"/>
  <c r="E18" i="3"/>
  <c r="H18" i="3" s="1"/>
  <c r="E10" i="3"/>
  <c r="H10" i="3" s="1"/>
  <c r="D13" i="1"/>
  <c r="D12" i="1"/>
  <c r="D11" i="1"/>
  <c r="E7" i="3"/>
  <c r="E16" i="1" s="1"/>
  <c r="D7" i="3"/>
  <c r="D16" i="1" s="1"/>
  <c r="X3" i="3" s="1"/>
  <c r="H36" i="1"/>
  <c r="H37" i="1"/>
  <c r="E35" i="1"/>
  <c r="E36" i="1" s="1"/>
  <c r="F36" i="1"/>
  <c r="G36" i="1"/>
  <c r="D35" i="1"/>
  <c r="D36" i="1" s="1"/>
  <c r="E37" i="1"/>
  <c r="F37" i="1"/>
  <c r="G37" i="1"/>
  <c r="D37" i="1"/>
  <c r="F30" i="1" l="1"/>
  <c r="H30" i="1"/>
  <c r="G30" i="1"/>
  <c r="E31" i="1"/>
  <c r="K59" i="1"/>
  <c r="D7" i="1"/>
  <c r="M23" i="2"/>
  <c r="J28" i="3"/>
  <c r="F33" i="1" s="1"/>
  <c r="J29" i="3"/>
  <c r="G33" i="1" s="1"/>
  <c r="J26" i="3"/>
  <c r="D33" i="1" s="1"/>
  <c r="J27" i="3"/>
  <c r="E33" i="1" s="1"/>
  <c r="J30" i="3"/>
  <c r="H33" i="1" s="1"/>
  <c r="M10" i="2"/>
  <c r="M18" i="2"/>
  <c r="M13" i="2"/>
  <c r="M25" i="2"/>
  <c r="M11" i="2"/>
  <c r="M19" i="2"/>
  <c r="M12" i="2"/>
  <c r="M20" i="2"/>
  <c r="M14" i="2"/>
  <c r="M22" i="2"/>
  <c r="M16" i="2"/>
  <c r="M24" i="2"/>
  <c r="M21" i="2"/>
  <c r="M17" i="2"/>
  <c r="M15" i="2"/>
  <c r="E18" i="2"/>
  <c r="E10" i="1" s="1"/>
  <c r="E27" i="1"/>
  <c r="F27" i="1"/>
  <c r="G27" i="1"/>
  <c r="H27" i="1"/>
  <c r="D27" i="1"/>
  <c r="D31" i="1"/>
  <c r="G31" i="1"/>
  <c r="F31" i="1"/>
  <c r="H31" i="1"/>
  <c r="D30" i="1"/>
  <c r="E30" i="1"/>
  <c r="X183" i="3"/>
  <c r="X842" i="3"/>
  <c r="X22" i="3"/>
  <c r="X653" i="3"/>
  <c r="X792" i="3"/>
  <c r="X100" i="3"/>
  <c r="X866" i="3"/>
  <c r="X455" i="3"/>
  <c r="X964" i="3"/>
  <c r="X767" i="3"/>
  <c r="X512" i="3"/>
  <c r="X983" i="3"/>
  <c r="X605" i="3"/>
  <c r="X1001" i="3"/>
  <c r="X946" i="3"/>
  <c r="X561" i="3"/>
  <c r="X817" i="3"/>
  <c r="X253" i="3"/>
  <c r="X928" i="3"/>
  <c r="X742" i="3"/>
  <c r="X397" i="3"/>
  <c r="X910" i="3"/>
  <c r="X714" i="3"/>
  <c r="X327" i="3"/>
  <c r="X888" i="3"/>
  <c r="X689" i="3"/>
  <c r="X978" i="3"/>
  <c r="X942" i="3"/>
  <c r="X882" i="3"/>
  <c r="X838" i="3"/>
  <c r="X785" i="3"/>
  <c r="X760" i="3"/>
  <c r="X710" i="3"/>
  <c r="X680" i="3"/>
  <c r="X644" i="3"/>
  <c r="X550" i="3"/>
  <c r="X506" i="3"/>
  <c r="X454" i="3"/>
  <c r="X381" i="3"/>
  <c r="X319" i="3"/>
  <c r="X87" i="3"/>
  <c r="X994" i="3"/>
  <c r="X958" i="3"/>
  <c r="X921" i="3"/>
  <c r="X880" i="3"/>
  <c r="X833" i="3"/>
  <c r="X783" i="3"/>
  <c r="X730" i="3"/>
  <c r="X678" i="3"/>
  <c r="X549" i="3"/>
  <c r="X164" i="3"/>
  <c r="X1003" i="3"/>
  <c r="X985" i="3"/>
  <c r="X967" i="3"/>
  <c r="X948" i="3"/>
  <c r="X930" i="3"/>
  <c r="X912" i="3"/>
  <c r="X890" i="3"/>
  <c r="X870" i="3"/>
  <c r="X847" i="3"/>
  <c r="X822" i="3"/>
  <c r="X794" i="3"/>
  <c r="X769" i="3"/>
  <c r="X744" i="3"/>
  <c r="X719" i="3"/>
  <c r="X694" i="3"/>
  <c r="X660" i="3"/>
  <c r="X622" i="3"/>
  <c r="X568" i="3"/>
  <c r="X525" i="3"/>
  <c r="X476" i="3"/>
  <c r="X406" i="3"/>
  <c r="X344" i="3"/>
  <c r="X277" i="3"/>
  <c r="X197" i="3"/>
  <c r="X119" i="3"/>
  <c r="X35" i="3"/>
  <c r="X1002" i="3"/>
  <c r="X984" i="3"/>
  <c r="X966" i="3"/>
  <c r="X947" i="3"/>
  <c r="X929" i="3"/>
  <c r="X911" i="3"/>
  <c r="X889" i="3"/>
  <c r="X867" i="3"/>
  <c r="X846" i="3"/>
  <c r="X818" i="3"/>
  <c r="X793" i="3"/>
  <c r="X768" i="3"/>
  <c r="X743" i="3"/>
  <c r="X718" i="3"/>
  <c r="X690" i="3"/>
  <c r="X658" i="3"/>
  <c r="X616" i="3"/>
  <c r="X567" i="3"/>
  <c r="X513" i="3"/>
  <c r="X469" i="3"/>
  <c r="X405" i="3"/>
  <c r="X328" i="3"/>
  <c r="X269" i="3"/>
  <c r="X196" i="3"/>
  <c r="X101" i="3"/>
  <c r="X904" i="3"/>
  <c r="X165" i="3"/>
  <c r="X7" i="3"/>
  <c r="X15" i="3"/>
  <c r="X23" i="3"/>
  <c r="X31" i="3"/>
  <c r="X40" i="3"/>
  <c r="X48" i="3"/>
  <c r="X56" i="3"/>
  <c r="X64" i="3"/>
  <c r="X72" i="3"/>
  <c r="X80" i="3"/>
  <c r="X88" i="3"/>
  <c r="X96" i="3"/>
  <c r="X104" i="3"/>
  <c r="X112" i="3"/>
  <c r="X120" i="3"/>
  <c r="X128" i="3"/>
  <c r="X136" i="3"/>
  <c r="X144" i="3"/>
  <c r="X152" i="3"/>
  <c r="X160" i="3"/>
  <c r="X168" i="3"/>
  <c r="X176" i="3"/>
  <c r="X184" i="3"/>
  <c r="X192" i="3"/>
  <c r="X200" i="3"/>
  <c r="X208" i="3"/>
  <c r="X216" i="3"/>
  <c r="X8" i="3"/>
  <c r="X16" i="3"/>
  <c r="X24" i="3"/>
  <c r="X32" i="3"/>
  <c r="X41" i="3"/>
  <c r="X49" i="3"/>
  <c r="X57" i="3"/>
  <c r="X65" i="3"/>
  <c r="X73" i="3"/>
  <c r="X81" i="3"/>
  <c r="X89" i="3"/>
  <c r="X97" i="3"/>
  <c r="X105" i="3"/>
  <c r="X113" i="3"/>
  <c r="X121" i="3"/>
  <c r="X129" i="3"/>
  <c r="X137" i="3"/>
  <c r="X145" i="3"/>
  <c r="X153" i="3"/>
  <c r="X161" i="3"/>
  <c r="X169" i="3"/>
  <c r="X177" i="3"/>
  <c r="X185" i="3"/>
  <c r="X193" i="3"/>
  <c r="X201" i="3"/>
  <c r="X209" i="3"/>
  <c r="X217" i="3"/>
  <c r="X225" i="3"/>
  <c r="X233" i="3"/>
  <c r="X241" i="3"/>
  <c r="X249" i="3"/>
  <c r="X257" i="3"/>
  <c r="X265" i="3"/>
  <c r="X273" i="3"/>
  <c r="X281" i="3"/>
  <c r="X289" i="3"/>
  <c r="X297" i="3"/>
  <c r="X305" i="3"/>
  <c r="X313" i="3"/>
  <c r="X321" i="3"/>
  <c r="X329" i="3"/>
  <c r="X337" i="3"/>
  <c r="X345" i="3"/>
  <c r="X353" i="3"/>
  <c r="X361" i="3"/>
  <c r="X369" i="3"/>
  <c r="X377" i="3"/>
  <c r="X385" i="3"/>
  <c r="X393" i="3"/>
  <c r="X401" i="3"/>
  <c r="X409" i="3"/>
  <c r="X417" i="3"/>
  <c r="X425" i="3"/>
  <c r="X433" i="3"/>
  <c r="X441" i="3"/>
  <c r="X9" i="3"/>
  <c r="X17" i="3"/>
  <c r="X25" i="3"/>
  <c r="X33" i="3"/>
  <c r="X42" i="3"/>
  <c r="X50" i="3"/>
  <c r="X58" i="3"/>
  <c r="X66" i="3"/>
  <c r="X74" i="3"/>
  <c r="X82" i="3"/>
  <c r="X90" i="3"/>
  <c r="X98" i="3"/>
  <c r="X106" i="3"/>
  <c r="X114" i="3"/>
  <c r="X122" i="3"/>
  <c r="X130" i="3"/>
  <c r="X138" i="3"/>
  <c r="X146" i="3"/>
  <c r="X154" i="3"/>
  <c r="X162" i="3"/>
  <c r="X170" i="3"/>
  <c r="X178" i="3"/>
  <c r="X186" i="3"/>
  <c r="X194" i="3"/>
  <c r="X202" i="3"/>
  <c r="X210" i="3"/>
  <c r="X218" i="3"/>
  <c r="X226" i="3"/>
  <c r="X234" i="3"/>
  <c r="X242" i="3"/>
  <c r="X250" i="3"/>
  <c r="X258" i="3"/>
  <c r="X266" i="3"/>
  <c r="X274" i="3"/>
  <c r="X282" i="3"/>
  <c r="X290" i="3"/>
  <c r="X298" i="3"/>
  <c r="X306" i="3"/>
  <c r="X314" i="3"/>
  <c r="X322" i="3"/>
  <c r="X330" i="3"/>
  <c r="X338" i="3"/>
  <c r="X346" i="3"/>
  <c r="X354" i="3"/>
  <c r="X362" i="3"/>
  <c r="X370" i="3"/>
  <c r="X378" i="3"/>
  <c r="X386" i="3"/>
  <c r="X394" i="3"/>
  <c r="X402" i="3"/>
  <c r="X410" i="3"/>
  <c r="X418" i="3"/>
  <c r="X426" i="3"/>
  <c r="X434" i="3"/>
  <c r="X442" i="3"/>
  <c r="X450" i="3"/>
  <c r="X458" i="3"/>
  <c r="X466" i="3"/>
  <c r="X474" i="3"/>
  <c r="X10" i="3"/>
  <c r="X18" i="3"/>
  <c r="X26" i="3"/>
  <c r="X34" i="3"/>
  <c r="X43" i="3"/>
  <c r="X51" i="3"/>
  <c r="X59" i="3"/>
  <c r="X67" i="3"/>
  <c r="X75" i="3"/>
  <c r="X83" i="3"/>
  <c r="X91" i="3"/>
  <c r="X99" i="3"/>
  <c r="X107" i="3"/>
  <c r="X115" i="3"/>
  <c r="X123" i="3"/>
  <c r="X131" i="3"/>
  <c r="X139" i="3"/>
  <c r="X147" i="3"/>
  <c r="X155" i="3"/>
  <c r="X163" i="3"/>
  <c r="X171" i="3"/>
  <c r="X179" i="3"/>
  <c r="X187" i="3"/>
  <c r="X195" i="3"/>
  <c r="X203" i="3"/>
  <c r="X211" i="3"/>
  <c r="X219" i="3"/>
  <c r="X227" i="3"/>
  <c r="X235" i="3"/>
  <c r="X243" i="3"/>
  <c r="X251" i="3"/>
  <c r="X259" i="3"/>
  <c r="X267" i="3"/>
  <c r="X275" i="3"/>
  <c r="X283" i="3"/>
  <c r="X291" i="3"/>
  <c r="X299" i="3"/>
  <c r="X307" i="3"/>
  <c r="X315" i="3"/>
  <c r="X323" i="3"/>
  <c r="X331" i="3"/>
  <c r="X339" i="3"/>
  <c r="X347" i="3"/>
  <c r="X355" i="3"/>
  <c r="X363" i="3"/>
  <c r="X371" i="3"/>
  <c r="X379" i="3"/>
  <c r="X387" i="3"/>
  <c r="X395" i="3"/>
  <c r="X403" i="3"/>
  <c r="X411" i="3"/>
  <c r="X419" i="3"/>
  <c r="X427" i="3"/>
  <c r="X435" i="3"/>
  <c r="X443" i="3"/>
  <c r="X451" i="3"/>
  <c r="X459" i="3"/>
  <c r="X467" i="3"/>
  <c r="X475" i="3"/>
  <c r="X483" i="3"/>
  <c r="X491" i="3"/>
  <c r="X499" i="3"/>
  <c r="X507" i="3"/>
  <c r="X515" i="3"/>
  <c r="X523" i="3"/>
  <c r="X531" i="3"/>
  <c r="X539" i="3"/>
  <c r="X547" i="3"/>
  <c r="X555" i="3"/>
  <c r="X563" i="3"/>
  <c r="X571" i="3"/>
  <c r="X579" i="3"/>
  <c r="X587" i="3"/>
  <c r="X595" i="3"/>
  <c r="X603" i="3"/>
  <c r="X611" i="3"/>
  <c r="X619" i="3"/>
  <c r="X627" i="3"/>
  <c r="X635" i="3"/>
  <c r="X643" i="3"/>
  <c r="X651" i="3"/>
  <c r="X659" i="3"/>
  <c r="X667" i="3"/>
  <c r="X675" i="3"/>
  <c r="X683" i="3"/>
  <c r="X11" i="3"/>
  <c r="X27" i="3"/>
  <c r="X44" i="3"/>
  <c r="X60" i="3"/>
  <c r="X76" i="3"/>
  <c r="X92" i="3"/>
  <c r="X108" i="3"/>
  <c r="X124" i="3"/>
  <c r="X140" i="3"/>
  <c r="X156" i="3"/>
  <c r="X172" i="3"/>
  <c r="X188" i="3"/>
  <c r="X204" i="3"/>
  <c r="X220" i="3"/>
  <c r="X231" i="3"/>
  <c r="X245" i="3"/>
  <c r="X256" i="3"/>
  <c r="X270" i="3"/>
  <c r="X284" i="3"/>
  <c r="X295" i="3"/>
  <c r="X309" i="3"/>
  <c r="X320" i="3"/>
  <c r="X334" i="3"/>
  <c r="X348" i="3"/>
  <c r="X359" i="3"/>
  <c r="X373" i="3"/>
  <c r="X384" i="3"/>
  <c r="X398" i="3"/>
  <c r="X412" i="3"/>
  <c r="X423" i="3"/>
  <c r="X437" i="3"/>
  <c r="X448" i="3"/>
  <c r="X460" i="3"/>
  <c r="X470" i="3"/>
  <c r="X480" i="3"/>
  <c r="X489" i="3"/>
  <c r="X498" i="3"/>
  <c r="X508" i="3"/>
  <c r="X517" i="3"/>
  <c r="X526" i="3"/>
  <c r="X535" i="3"/>
  <c r="X544" i="3"/>
  <c r="X553" i="3"/>
  <c r="X562" i="3"/>
  <c r="X572" i="3"/>
  <c r="X581" i="3"/>
  <c r="X590" i="3"/>
  <c r="X599" i="3"/>
  <c r="X608" i="3"/>
  <c r="X617" i="3"/>
  <c r="X626" i="3"/>
  <c r="X636" i="3"/>
  <c r="X645" i="3"/>
  <c r="X654" i="3"/>
  <c r="X663" i="3"/>
  <c r="X672" i="3"/>
  <c r="X681" i="3"/>
  <c r="X12" i="3"/>
  <c r="X28" i="3"/>
  <c r="X45" i="3"/>
  <c r="X61" i="3"/>
  <c r="X77" i="3"/>
  <c r="X93" i="3"/>
  <c r="X109" i="3"/>
  <c r="X125" i="3"/>
  <c r="X141" i="3"/>
  <c r="X157" i="3"/>
  <c r="X173" i="3"/>
  <c r="X189" i="3"/>
  <c r="X205" i="3"/>
  <c r="X221" i="3"/>
  <c r="X232" i="3"/>
  <c r="X246" i="3"/>
  <c r="X260" i="3"/>
  <c r="X271" i="3"/>
  <c r="X285" i="3"/>
  <c r="X296" i="3"/>
  <c r="X310" i="3"/>
  <c r="X324" i="3"/>
  <c r="X335" i="3"/>
  <c r="X349" i="3"/>
  <c r="X360" i="3"/>
  <c r="X374" i="3"/>
  <c r="X388" i="3"/>
  <c r="X399" i="3"/>
  <c r="X413" i="3"/>
  <c r="X424" i="3"/>
  <c r="X438" i="3"/>
  <c r="X449" i="3"/>
  <c r="X461" i="3"/>
  <c r="X471" i="3"/>
  <c r="X481" i="3"/>
  <c r="X490" i="3"/>
  <c r="X500" i="3"/>
  <c r="X509" i="3"/>
  <c r="X518" i="3"/>
  <c r="X527" i="3"/>
  <c r="X536" i="3"/>
  <c r="X545" i="3"/>
  <c r="X554" i="3"/>
  <c r="X564" i="3"/>
  <c r="X573" i="3"/>
  <c r="X582" i="3"/>
  <c r="X591" i="3"/>
  <c r="X600" i="3"/>
  <c r="X609" i="3"/>
  <c r="X618" i="3"/>
  <c r="X628" i="3"/>
  <c r="X637" i="3"/>
  <c r="X646" i="3"/>
  <c r="X655" i="3"/>
  <c r="X664" i="3"/>
  <c r="X673" i="3"/>
  <c r="X682" i="3"/>
  <c r="X691" i="3"/>
  <c r="X699" i="3"/>
  <c r="X707" i="3"/>
  <c r="X715" i="3"/>
  <c r="X723" i="3"/>
  <c r="X731" i="3"/>
  <c r="X739" i="3"/>
  <c r="X747" i="3"/>
  <c r="X755" i="3"/>
  <c r="X763" i="3"/>
  <c r="X771" i="3"/>
  <c r="X779" i="3"/>
  <c r="X787" i="3"/>
  <c r="X795" i="3"/>
  <c r="X803" i="3"/>
  <c r="X811" i="3"/>
  <c r="X819" i="3"/>
  <c r="X827" i="3"/>
  <c r="X835" i="3"/>
  <c r="X843" i="3"/>
  <c r="X851" i="3"/>
  <c r="X13" i="3"/>
  <c r="X29" i="3"/>
  <c r="X46" i="3"/>
  <c r="X62" i="3"/>
  <c r="X78" i="3"/>
  <c r="X94" i="3"/>
  <c r="X110" i="3"/>
  <c r="X126" i="3"/>
  <c r="X142" i="3"/>
  <c r="X158" i="3"/>
  <c r="X174" i="3"/>
  <c r="X190" i="3"/>
  <c r="X206" i="3"/>
  <c r="X222" i="3"/>
  <c r="X236" i="3"/>
  <c r="X247" i="3"/>
  <c r="X261" i="3"/>
  <c r="X272" i="3"/>
  <c r="X286" i="3"/>
  <c r="X300" i="3"/>
  <c r="X311" i="3"/>
  <c r="X325" i="3"/>
  <c r="X336" i="3"/>
  <c r="X350" i="3"/>
  <c r="X364" i="3"/>
  <c r="X375" i="3"/>
  <c r="X389" i="3"/>
  <c r="X400" i="3"/>
  <c r="X414" i="3"/>
  <c r="X428" i="3"/>
  <c r="X439" i="3"/>
  <c r="X452" i="3"/>
  <c r="X462" i="3"/>
  <c r="X472" i="3"/>
  <c r="X482" i="3"/>
  <c r="X492" i="3"/>
  <c r="X501" i="3"/>
  <c r="X510" i="3"/>
  <c r="X519" i="3"/>
  <c r="X528" i="3"/>
  <c r="X537" i="3"/>
  <c r="X546" i="3"/>
  <c r="X556" i="3"/>
  <c r="X565" i="3"/>
  <c r="X574" i="3"/>
  <c r="X583" i="3"/>
  <c r="X592" i="3"/>
  <c r="X601" i="3"/>
  <c r="X610" i="3"/>
  <c r="X620" i="3"/>
  <c r="X629" i="3"/>
  <c r="X638" i="3"/>
  <c r="X647" i="3"/>
  <c r="X656" i="3"/>
  <c r="X665" i="3"/>
  <c r="X674" i="3"/>
  <c r="X684" i="3"/>
  <c r="X692" i="3"/>
  <c r="X700" i="3"/>
  <c r="X708" i="3"/>
  <c r="X716" i="3"/>
  <c r="X724" i="3"/>
  <c r="X732" i="3"/>
  <c r="X740" i="3"/>
  <c r="X748" i="3"/>
  <c r="X756" i="3"/>
  <c r="X764" i="3"/>
  <c r="X772" i="3"/>
  <c r="X780" i="3"/>
  <c r="X788" i="3"/>
  <c r="X796" i="3"/>
  <c r="X804" i="3"/>
  <c r="X812" i="3"/>
  <c r="X820" i="3"/>
  <c r="X828" i="3"/>
  <c r="X836" i="3"/>
  <c r="X844" i="3"/>
  <c r="X852" i="3"/>
  <c r="X860" i="3"/>
  <c r="X868" i="3"/>
  <c r="X876" i="3"/>
  <c r="X884" i="3"/>
  <c r="X892" i="3"/>
  <c r="X900" i="3"/>
  <c r="X908" i="3"/>
  <c r="X14" i="3"/>
  <c r="X30" i="3"/>
  <c r="X47" i="3"/>
  <c r="X63" i="3"/>
  <c r="X79" i="3"/>
  <c r="X95" i="3"/>
  <c r="X111" i="3"/>
  <c r="X127" i="3"/>
  <c r="X143" i="3"/>
  <c r="X159" i="3"/>
  <c r="X175" i="3"/>
  <c r="X191" i="3"/>
  <c r="X207" i="3"/>
  <c r="X223" i="3"/>
  <c r="X237" i="3"/>
  <c r="X248" i="3"/>
  <c r="X262" i="3"/>
  <c r="X276" i="3"/>
  <c r="X287" i="3"/>
  <c r="X301" i="3"/>
  <c r="X312" i="3"/>
  <c r="X326" i="3"/>
  <c r="X340" i="3"/>
  <c r="X351" i="3"/>
  <c r="X365" i="3"/>
  <c r="X376" i="3"/>
  <c r="X390" i="3"/>
  <c r="X404" i="3"/>
  <c r="X415" i="3"/>
  <c r="X429" i="3"/>
  <c r="X440" i="3"/>
  <c r="X453" i="3"/>
  <c r="X463" i="3"/>
  <c r="X473" i="3"/>
  <c r="X484" i="3"/>
  <c r="X493" i="3"/>
  <c r="X502" i="3"/>
  <c r="X511" i="3"/>
  <c r="X520" i="3"/>
  <c r="X529" i="3"/>
  <c r="X538" i="3"/>
  <c r="X548" i="3"/>
  <c r="X557" i="3"/>
  <c r="X566" i="3"/>
  <c r="X575" i="3"/>
  <c r="X584" i="3"/>
  <c r="X593" i="3"/>
  <c r="X602" i="3"/>
  <c r="X612" i="3"/>
  <c r="X621" i="3"/>
  <c r="X630" i="3"/>
  <c r="X639" i="3"/>
  <c r="X648" i="3"/>
  <c r="X657" i="3"/>
  <c r="X666" i="3"/>
  <c r="X676" i="3"/>
  <c r="X685" i="3"/>
  <c r="X693" i="3"/>
  <c r="X701" i="3"/>
  <c r="X709" i="3"/>
  <c r="X717" i="3"/>
  <c r="X725" i="3"/>
  <c r="X733" i="3"/>
  <c r="X741" i="3"/>
  <c r="X749" i="3"/>
  <c r="X757" i="3"/>
  <c r="X765" i="3"/>
  <c r="X773" i="3"/>
  <c r="X781" i="3"/>
  <c r="X789" i="3"/>
  <c r="X797" i="3"/>
  <c r="X805" i="3"/>
  <c r="X813" i="3"/>
  <c r="X821" i="3"/>
  <c r="X829" i="3"/>
  <c r="X837" i="3"/>
  <c r="X845" i="3"/>
  <c r="X853" i="3"/>
  <c r="X861" i="3"/>
  <c r="X869" i="3"/>
  <c r="X877" i="3"/>
  <c r="X885" i="3"/>
  <c r="X893" i="3"/>
  <c r="X901" i="3"/>
  <c r="X909" i="3"/>
  <c r="X917" i="3"/>
  <c r="X925" i="3"/>
  <c r="X933" i="3"/>
  <c r="X941" i="3"/>
  <c r="X949" i="3"/>
  <c r="X957" i="3"/>
  <c r="X965" i="3"/>
  <c r="X973" i="3"/>
  <c r="X981" i="3"/>
  <c r="X989" i="3"/>
  <c r="X997" i="3"/>
  <c r="X19" i="3"/>
  <c r="X52" i="3"/>
  <c r="X84" i="3"/>
  <c r="X116" i="3"/>
  <c r="X148" i="3"/>
  <c r="X180" i="3"/>
  <c r="X212" i="3"/>
  <c r="X238" i="3"/>
  <c r="X263" i="3"/>
  <c r="X288" i="3"/>
  <c r="X316" i="3"/>
  <c r="X341" i="3"/>
  <c r="X366" i="3"/>
  <c r="X391" i="3"/>
  <c r="X416" i="3"/>
  <c r="X444" i="3"/>
  <c r="X464" i="3"/>
  <c r="X485" i="3"/>
  <c r="X503" i="3"/>
  <c r="X521" i="3"/>
  <c r="X540" i="3"/>
  <c r="X558" i="3"/>
  <c r="X576" i="3"/>
  <c r="X594" i="3"/>
  <c r="X613" i="3"/>
  <c r="X631" i="3"/>
  <c r="X649" i="3"/>
  <c r="X668" i="3"/>
  <c r="X686" i="3"/>
  <c r="X697" i="3"/>
  <c r="X711" i="3"/>
  <c r="X722" i="3"/>
  <c r="X736" i="3"/>
  <c r="X750" i="3"/>
  <c r="X761" i="3"/>
  <c r="X775" i="3"/>
  <c r="X786" i="3"/>
  <c r="X800" i="3"/>
  <c r="X814" i="3"/>
  <c r="X825" i="3"/>
  <c r="X839" i="3"/>
  <c r="X850" i="3"/>
  <c r="X863" i="3"/>
  <c r="X873" i="3"/>
  <c r="X883" i="3"/>
  <c r="X895" i="3"/>
  <c r="X905" i="3"/>
  <c r="X915" i="3"/>
  <c r="X924" i="3"/>
  <c r="X934" i="3"/>
  <c r="X943" i="3"/>
  <c r="X952" i="3"/>
  <c r="X961" i="3"/>
  <c r="X970" i="3"/>
  <c r="X979" i="3"/>
  <c r="X988" i="3"/>
  <c r="X998" i="3"/>
  <c r="X20" i="3"/>
  <c r="X53" i="3"/>
  <c r="X85" i="3"/>
  <c r="X117" i="3"/>
  <c r="X149" i="3"/>
  <c r="X181" i="3"/>
  <c r="X213" i="3"/>
  <c r="X239" i="3"/>
  <c r="X264" i="3"/>
  <c r="X292" i="3"/>
  <c r="X317" i="3"/>
  <c r="X342" i="3"/>
  <c r="X367" i="3"/>
  <c r="X392" i="3"/>
  <c r="X420" i="3"/>
  <c r="X445" i="3"/>
  <c r="X465" i="3"/>
  <c r="X486" i="3"/>
  <c r="X504" i="3"/>
  <c r="X522" i="3"/>
  <c r="X541" i="3"/>
  <c r="X559" i="3"/>
  <c r="X577" i="3"/>
  <c r="X596" i="3"/>
  <c r="X614" i="3"/>
  <c r="X632" i="3"/>
  <c r="X650" i="3"/>
  <c r="X669" i="3"/>
  <c r="X687" i="3"/>
  <c r="X698" i="3"/>
  <c r="X712" i="3"/>
  <c r="X726" i="3"/>
  <c r="X737" i="3"/>
  <c r="X751" i="3"/>
  <c r="X762" i="3"/>
  <c r="X776" i="3"/>
  <c r="X790" i="3"/>
  <c r="X801" i="3"/>
  <c r="X815" i="3"/>
  <c r="X826" i="3"/>
  <c r="X840" i="3"/>
  <c r="X854" i="3"/>
  <c r="X864" i="3"/>
  <c r="X874" i="3"/>
  <c r="X886" i="3"/>
  <c r="X896" i="3"/>
  <c r="X906" i="3"/>
  <c r="X916" i="3"/>
  <c r="X926" i="3"/>
  <c r="X935" i="3"/>
  <c r="X944" i="3"/>
  <c r="X953" i="3"/>
  <c r="X962" i="3"/>
  <c r="X971" i="3"/>
  <c r="X980" i="3"/>
  <c r="X990" i="3"/>
  <c r="X999" i="3"/>
  <c r="X21" i="3"/>
  <c r="X54" i="3"/>
  <c r="X86" i="3"/>
  <c r="X118" i="3"/>
  <c r="X150" i="3"/>
  <c r="X182" i="3"/>
  <c r="X214" i="3"/>
  <c r="X240" i="3"/>
  <c r="X268" i="3"/>
  <c r="X293" i="3"/>
  <c r="X318" i="3"/>
  <c r="X343" i="3"/>
  <c r="X368" i="3"/>
  <c r="X396" i="3"/>
  <c r="X421" i="3"/>
  <c r="X446" i="3"/>
  <c r="X468" i="3"/>
  <c r="X487" i="3"/>
  <c r="X505" i="3"/>
  <c r="X524" i="3"/>
  <c r="X542" i="3"/>
  <c r="X560" i="3"/>
  <c r="X578" i="3"/>
  <c r="X597" i="3"/>
  <c r="X615" i="3"/>
  <c r="X633" i="3"/>
  <c r="X652" i="3"/>
  <c r="X670" i="3"/>
  <c r="X688" i="3"/>
  <c r="X702" i="3"/>
  <c r="X713" i="3"/>
  <c r="X727" i="3"/>
  <c r="X738" i="3"/>
  <c r="X752" i="3"/>
  <c r="X766" i="3"/>
  <c r="X777" i="3"/>
  <c r="X791" i="3"/>
  <c r="X802" i="3"/>
  <c r="X816" i="3"/>
  <c r="X830" i="3"/>
  <c r="X841" i="3"/>
  <c r="X855" i="3"/>
  <c r="X865" i="3"/>
  <c r="X875" i="3"/>
  <c r="X887" i="3"/>
  <c r="X897" i="3"/>
  <c r="X907" i="3"/>
  <c r="X918" i="3"/>
  <c r="X927" i="3"/>
  <c r="X936" i="3"/>
  <c r="X945" i="3"/>
  <c r="X954" i="3"/>
  <c r="X963" i="3"/>
  <c r="X972" i="3"/>
  <c r="X982" i="3"/>
  <c r="X991" i="3"/>
  <c r="X1000" i="3"/>
  <c r="X5" i="3"/>
  <c r="X38" i="3"/>
  <c r="X70" i="3"/>
  <c r="X102" i="3"/>
  <c r="X134" i="3"/>
  <c r="X166" i="3"/>
  <c r="X198" i="3"/>
  <c r="X229" i="3"/>
  <c r="X254" i="3"/>
  <c r="X279" i="3"/>
  <c r="X304" i="3"/>
  <c r="X332" i="3"/>
  <c r="X357" i="3"/>
  <c r="X382" i="3"/>
  <c r="X407" i="3"/>
  <c r="X432" i="3"/>
  <c r="X456" i="3"/>
  <c r="X478" i="3"/>
  <c r="X496" i="3"/>
  <c r="X514" i="3"/>
  <c r="X533" i="3"/>
  <c r="X551" i="3"/>
  <c r="X569" i="3"/>
  <c r="X588" i="3"/>
  <c r="X606" i="3"/>
  <c r="X624" i="3"/>
  <c r="X642" i="3"/>
  <c r="X661" i="3"/>
  <c r="X679" i="3"/>
  <c r="X695" i="3"/>
  <c r="X706" i="3"/>
  <c r="X720" i="3"/>
  <c r="X734" i="3"/>
  <c r="X745" i="3"/>
  <c r="X759" i="3"/>
  <c r="X770" i="3"/>
  <c r="X784" i="3"/>
  <c r="X798" i="3"/>
  <c r="X809" i="3"/>
  <c r="X823" i="3"/>
  <c r="X834" i="3"/>
  <c r="X848" i="3"/>
  <c r="X859" i="3"/>
  <c r="X871" i="3"/>
  <c r="X881" i="3"/>
  <c r="X891" i="3"/>
  <c r="X903" i="3"/>
  <c r="X913" i="3"/>
  <c r="X922" i="3"/>
  <c r="X931" i="3"/>
  <c r="X940" i="3"/>
  <c r="X950" i="3"/>
  <c r="X959" i="3"/>
  <c r="X968" i="3"/>
  <c r="X977" i="3"/>
  <c r="X986" i="3"/>
  <c r="X995" i="3"/>
  <c r="X4" i="3"/>
  <c r="X6" i="3"/>
  <c r="X39" i="3"/>
  <c r="X71" i="3"/>
  <c r="X103" i="3"/>
  <c r="X135" i="3"/>
  <c r="X167" i="3"/>
  <c r="X199" i="3"/>
  <c r="X230" i="3"/>
  <c r="X255" i="3"/>
  <c r="X280" i="3"/>
  <c r="X308" i="3"/>
  <c r="X333" i="3"/>
  <c r="X358" i="3"/>
  <c r="X383" i="3"/>
  <c r="X408" i="3"/>
  <c r="X436" i="3"/>
  <c r="X457" i="3"/>
  <c r="X479" i="3"/>
  <c r="X497" i="3"/>
  <c r="X516" i="3"/>
  <c r="X534" i="3"/>
  <c r="X552" i="3"/>
  <c r="X570" i="3"/>
  <c r="X589" i="3"/>
  <c r="X607" i="3"/>
  <c r="X625" i="3"/>
  <c r="X69" i="3"/>
  <c r="X993" i="3"/>
  <c r="X975" i="3"/>
  <c r="X956" i="3"/>
  <c r="X938" i="3"/>
  <c r="X920" i="3"/>
  <c r="X899" i="3"/>
  <c r="X879" i="3"/>
  <c r="X857" i="3"/>
  <c r="X832" i="3"/>
  <c r="X807" i="3"/>
  <c r="X782" i="3"/>
  <c r="X754" i="3"/>
  <c r="X729" i="3"/>
  <c r="X704" i="3"/>
  <c r="X677" i="3"/>
  <c r="X640" i="3"/>
  <c r="X586" i="3"/>
  <c r="X543" i="3"/>
  <c r="X494" i="3"/>
  <c r="X431" i="3"/>
  <c r="X372" i="3"/>
  <c r="X302" i="3"/>
  <c r="X228" i="3"/>
  <c r="X151" i="3"/>
  <c r="X68" i="3"/>
  <c r="X996" i="3"/>
  <c r="X960" i="3"/>
  <c r="X862" i="3"/>
  <c r="X810" i="3"/>
  <c r="X735" i="3"/>
  <c r="X604" i="3"/>
  <c r="X976" i="3"/>
  <c r="X939" i="3"/>
  <c r="X902" i="3"/>
  <c r="X858" i="3"/>
  <c r="X808" i="3"/>
  <c r="X758" i="3"/>
  <c r="X705" i="3"/>
  <c r="X641" i="3"/>
  <c r="X598" i="3"/>
  <c r="X495" i="3"/>
  <c r="X447" i="3"/>
  <c r="X380" i="3"/>
  <c r="X303" i="3"/>
  <c r="X992" i="3"/>
  <c r="X974" i="3"/>
  <c r="X955" i="3"/>
  <c r="X937" i="3"/>
  <c r="X919" i="3"/>
  <c r="X898" i="3"/>
  <c r="X878" i="3"/>
  <c r="X856" i="3"/>
  <c r="X831" i="3"/>
  <c r="X806" i="3"/>
  <c r="X778" i="3"/>
  <c r="X753" i="3"/>
  <c r="X728" i="3"/>
  <c r="X703" i="3"/>
  <c r="X671" i="3"/>
  <c r="X634" i="3"/>
  <c r="X585" i="3"/>
  <c r="X532" i="3"/>
  <c r="X488" i="3"/>
  <c r="X430" i="3"/>
  <c r="X356" i="3"/>
  <c r="X294" i="3"/>
  <c r="X224" i="3"/>
  <c r="X133" i="3"/>
  <c r="X55" i="3"/>
  <c r="X923" i="3"/>
  <c r="X252" i="3"/>
  <c r="X244" i="3"/>
  <c r="X987" i="3"/>
  <c r="X969" i="3"/>
  <c r="X951" i="3"/>
  <c r="X932" i="3"/>
  <c r="X914" i="3"/>
  <c r="X894" i="3"/>
  <c r="X872" i="3"/>
  <c r="X849" i="3"/>
  <c r="X824" i="3"/>
  <c r="X799" i="3"/>
  <c r="X774" i="3"/>
  <c r="X746" i="3"/>
  <c r="X721" i="3"/>
  <c r="X696" i="3"/>
  <c r="X662" i="3"/>
  <c r="X623" i="3"/>
  <c r="X580" i="3"/>
  <c r="X530" i="3"/>
  <c r="X477" i="3"/>
  <c r="X422" i="3"/>
  <c r="X352" i="3"/>
  <c r="X278" i="3"/>
  <c r="X215" i="3"/>
  <c r="X132" i="3"/>
  <c r="X36" i="3"/>
  <c r="AT24" i="2" l="1"/>
  <c r="AR24" i="2"/>
  <c r="AS24" i="2"/>
  <c r="AT25" i="2"/>
  <c r="AR25" i="2"/>
  <c r="AS25" i="2"/>
  <c r="AT16" i="2"/>
  <c r="AS16" i="2"/>
  <c r="AR16" i="2"/>
  <c r="AT13" i="2"/>
  <c r="AS13" i="2"/>
  <c r="AR13" i="2"/>
  <c r="AT23" i="2"/>
  <c r="AR23" i="2"/>
  <c r="AS23" i="2"/>
  <c r="AT22" i="2"/>
  <c r="AS22" i="2"/>
  <c r="AR22" i="2"/>
  <c r="AT14" i="2"/>
  <c r="AR14" i="2"/>
  <c r="AS14" i="2"/>
  <c r="AR10" i="2"/>
  <c r="AS10" i="2"/>
  <c r="AT18" i="2"/>
  <c r="AS18" i="2"/>
  <c r="AR18" i="2"/>
  <c r="AT20" i="2"/>
  <c r="AS20" i="2"/>
  <c r="AR20" i="2"/>
  <c r="AT15" i="2"/>
  <c r="AR15" i="2"/>
  <c r="AS15" i="2"/>
  <c r="AT12" i="2"/>
  <c r="AR12" i="2"/>
  <c r="AS12" i="2"/>
  <c r="AT17" i="2"/>
  <c r="AR17" i="2"/>
  <c r="AS17" i="2"/>
  <c r="AT19" i="2"/>
  <c r="AR19" i="2"/>
  <c r="AS19" i="2"/>
  <c r="AT21" i="2"/>
  <c r="AS21" i="2"/>
  <c r="AR21" i="2"/>
  <c r="AT11" i="2"/>
  <c r="AS11" i="2"/>
  <c r="AR11" i="2"/>
  <c r="AT10" i="2"/>
  <c r="W10" i="2"/>
  <c r="X10" i="2"/>
  <c r="AI25" i="2"/>
  <c r="W25" i="2"/>
  <c r="AJ25" i="2"/>
  <c r="AG25" i="2"/>
  <c r="X25" i="2"/>
  <c r="AK25" i="2"/>
  <c r="AJ24" i="2"/>
  <c r="AG24" i="2"/>
  <c r="X24" i="2"/>
  <c r="AI24" i="2"/>
  <c r="AK24" i="2"/>
  <c r="W24" i="2"/>
  <c r="AI23" i="2"/>
  <c r="AJ23" i="2"/>
  <c r="X23" i="2"/>
  <c r="AG23" i="2"/>
  <c r="AK23" i="2"/>
  <c r="W23" i="2"/>
  <c r="W22" i="2"/>
  <c r="AK22" i="2"/>
  <c r="X22" i="2"/>
  <c r="AI22" i="2"/>
  <c r="AG22" i="2"/>
  <c r="AJ22" i="2"/>
  <c r="AJ21" i="2"/>
  <c r="AI21" i="2"/>
  <c r="X21" i="2"/>
  <c r="AK21" i="2"/>
  <c r="AG21" i="2"/>
  <c r="W21" i="2"/>
  <c r="W20" i="2"/>
  <c r="AJ20" i="2"/>
  <c r="AK20" i="2"/>
  <c r="X20" i="2"/>
  <c r="AI20" i="2"/>
  <c r="AG20" i="2"/>
  <c r="AK19" i="2"/>
  <c r="AJ19" i="2"/>
  <c r="AG19" i="2"/>
  <c r="W19" i="2"/>
  <c r="X19" i="2"/>
  <c r="AI19" i="2"/>
  <c r="AJ18" i="2"/>
  <c r="AG18" i="2"/>
  <c r="X18" i="2"/>
  <c r="AI18" i="2"/>
  <c r="W18" i="2"/>
  <c r="AK18" i="2"/>
  <c r="AI17" i="2"/>
  <c r="W17" i="2"/>
  <c r="AJ17" i="2"/>
  <c r="AK17" i="2"/>
  <c r="X17" i="2"/>
  <c r="AG17" i="2"/>
  <c r="X16" i="2"/>
  <c r="AJ16" i="2"/>
  <c r="W16" i="2"/>
  <c r="AI16" i="2"/>
  <c r="AG16" i="2"/>
  <c r="AK16" i="2"/>
  <c r="AI15" i="2"/>
  <c r="W15" i="2"/>
  <c r="AG15" i="2"/>
  <c r="X15" i="2"/>
  <c r="AK15" i="2"/>
  <c r="AJ15" i="2"/>
  <c r="AI14" i="2"/>
  <c r="AJ14" i="2"/>
  <c r="X14" i="2"/>
  <c r="AG14" i="2"/>
  <c r="W14" i="2"/>
  <c r="AK14" i="2"/>
  <c r="AJ13" i="2"/>
  <c r="AG13" i="2"/>
  <c r="AK13" i="2"/>
  <c r="W13" i="2"/>
  <c r="X13" i="2"/>
  <c r="AI13" i="2"/>
  <c r="X12" i="2"/>
  <c r="AG12" i="2"/>
  <c r="AI12" i="2"/>
  <c r="W12" i="2"/>
  <c r="AJ12" i="2"/>
  <c r="AK12" i="2"/>
  <c r="AG11" i="2"/>
  <c r="AK11" i="2"/>
  <c r="X11" i="2"/>
  <c r="AJ11" i="2"/>
  <c r="AI11" i="2"/>
  <c r="W11" i="2"/>
  <c r="AQ13" i="2"/>
  <c r="AU13" i="2"/>
  <c r="AQ14" i="2"/>
  <c r="AU14" i="2"/>
  <c r="AQ20" i="2"/>
  <c r="AU20" i="2"/>
  <c r="AQ15" i="2"/>
  <c r="AU15" i="2"/>
  <c r="AU12" i="2"/>
  <c r="AQ12" i="2"/>
  <c r="AQ17" i="2"/>
  <c r="AU17" i="2"/>
  <c r="AQ19" i="2"/>
  <c r="AU19" i="2"/>
  <c r="AQ21" i="2"/>
  <c r="AU21" i="2"/>
  <c r="AQ11" i="2"/>
  <c r="AU11" i="2"/>
  <c r="AQ24" i="2"/>
  <c r="AU24" i="2"/>
  <c r="AQ25" i="2"/>
  <c r="AU25" i="2"/>
  <c r="AQ16" i="2"/>
  <c r="AU16" i="2"/>
  <c r="AQ23" i="2"/>
  <c r="AU23" i="2"/>
  <c r="AQ22" i="2"/>
  <c r="AU22" i="2"/>
  <c r="AQ18" i="2"/>
  <c r="AU18" i="2"/>
  <c r="AQ10" i="2"/>
  <c r="AU10" i="2"/>
  <c r="AV10" i="2" l="1"/>
  <c r="AV13" i="2"/>
  <c r="AV15" i="2"/>
  <c r="AV18" i="2"/>
  <c r="AV22" i="2"/>
  <c r="AV23" i="2"/>
  <c r="AV14" i="2"/>
  <c r="AV20" i="2"/>
  <c r="AV16" i="2"/>
  <c r="AV19" i="2"/>
  <c r="AV21" i="2"/>
  <c r="AV24" i="2"/>
  <c r="AV11" i="2"/>
  <c r="AV12" i="2"/>
  <c r="AV17" i="2"/>
  <c r="AV25" i="2"/>
  <c r="BD25" i="2" l="1"/>
  <c r="BC25" i="2"/>
  <c r="BA25" i="2"/>
  <c r="BE25" i="2"/>
  <c r="BB25" i="2"/>
  <c r="BD20" i="2"/>
  <c r="BC20" i="2"/>
  <c r="BE20" i="2"/>
  <c r="BB20" i="2"/>
  <c r="BA20" i="2"/>
  <c r="BD17" i="2"/>
  <c r="BC17" i="2"/>
  <c r="BA17" i="2"/>
  <c r="BE17" i="2"/>
  <c r="BB17" i="2"/>
  <c r="BB14" i="2"/>
  <c r="BD14" i="2"/>
  <c r="BC14" i="2"/>
  <c r="BA14" i="2"/>
  <c r="BE14" i="2"/>
  <c r="BE12" i="2"/>
  <c r="BB12" i="2"/>
  <c r="BD12" i="2"/>
  <c r="BC12" i="2"/>
  <c r="BA12" i="2"/>
  <c r="BE23" i="2"/>
  <c r="BC23" i="2"/>
  <c r="BB23" i="2"/>
  <c r="BD23" i="2"/>
  <c r="BA23" i="2"/>
  <c r="BE11" i="2"/>
  <c r="BC11" i="2"/>
  <c r="BB11" i="2"/>
  <c r="BA11" i="2"/>
  <c r="BD11" i="2"/>
  <c r="BB22" i="2"/>
  <c r="BD22" i="2"/>
  <c r="BC22" i="2"/>
  <c r="BA22" i="2"/>
  <c r="BE22" i="2"/>
  <c r="BD24" i="2"/>
  <c r="BC24" i="2"/>
  <c r="BB24" i="2"/>
  <c r="BA24" i="2"/>
  <c r="BE24" i="2"/>
  <c r="BC18" i="2"/>
  <c r="BA18" i="2"/>
  <c r="BB18" i="2"/>
  <c r="BE18" i="2"/>
  <c r="BD18" i="2"/>
  <c r="BD21" i="2"/>
  <c r="BC21" i="2"/>
  <c r="BA21" i="2"/>
  <c r="BE21" i="2"/>
  <c r="BB21" i="2"/>
  <c r="BA15" i="2"/>
  <c r="BE15" i="2"/>
  <c r="BD15" i="2"/>
  <c r="BC15" i="2"/>
  <c r="BB15" i="2"/>
  <c r="BE19" i="2"/>
  <c r="BB19" i="2"/>
  <c r="BA19" i="2"/>
  <c r="BD19" i="2"/>
  <c r="BC19" i="2"/>
  <c r="BD13" i="2"/>
  <c r="BC13" i="2"/>
  <c r="BA13" i="2"/>
  <c r="BE13" i="2"/>
  <c r="BB13" i="2"/>
  <c r="BC16" i="2"/>
  <c r="BB16" i="2"/>
  <c r="BD16" i="2"/>
  <c r="BA16" i="2"/>
  <c r="BE16" i="2"/>
  <c r="BA10" i="2"/>
  <c r="BD10" i="2"/>
  <c r="BC10" i="2"/>
  <c r="BB10" i="2"/>
  <c r="B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tc={DB73F612-FF08-4166-BAF7-1E8E849BB36A}</author>
    <author>Nofziger, Jesse</author>
  </authors>
  <commentList>
    <comment ref="R7" authorId="0" shapeId="0" xr:uid="{DB73F612-FF08-4166-BAF7-1E8E849BB36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cell feeds to the data validation list for the minor loss calculations. Input any size here that isn't already populated from the suction or discharge piping sizes. </t>
      </text>
    </comment>
    <comment ref="C35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Nofziger, Jesse:</t>
        </r>
        <r>
          <rPr>
            <sz val="9"/>
            <color indexed="81"/>
            <rFont val="Tahoma"/>
            <family val="2"/>
          </rPr>
          <t xml:space="preserve">
Discharge piping, size 1</t>
        </r>
      </text>
    </comment>
  </commentList>
</comments>
</file>

<file path=xl/sharedStrings.xml><?xml version="1.0" encoding="utf-8"?>
<sst xmlns="http://schemas.openxmlformats.org/spreadsheetml/2006/main" count="244" uniqueCount="183">
  <si>
    <t>System Curve Input</t>
  </si>
  <si>
    <t>This portion accounted for on pump curve sheet</t>
  </si>
  <si>
    <t>Instructions: Input data to shaded cells only. Remaining cells are calculated</t>
  </si>
  <si>
    <t>Enter Per NAVD88</t>
  </si>
  <si>
    <t>Invert at Discharge</t>
  </si>
  <si>
    <t>Note: Enter values here, but suction and discharge losses are tabbed separately and subtracted from pump curves</t>
  </si>
  <si>
    <t>Impeller Eye El</t>
  </si>
  <si>
    <t>Suction Piping</t>
  </si>
  <si>
    <t>Force Main 1</t>
  </si>
  <si>
    <t>Force Main 2</t>
  </si>
  <si>
    <t>Misc Fittings</t>
  </si>
  <si>
    <t>Suction Fittings</t>
  </si>
  <si>
    <t>Individual Pump Discharge Fittings</t>
  </si>
  <si>
    <t>Force Main Fittings</t>
  </si>
  <si>
    <t>WW Transducer Tip El</t>
  </si>
  <si>
    <t>Fitting Type</t>
  </si>
  <si>
    <t>Pump</t>
  </si>
  <si>
    <t xml:space="preserve">Header </t>
  </si>
  <si>
    <t>FM 1</t>
  </si>
  <si>
    <t>FM 2</t>
  </si>
  <si>
    <t>Static Head</t>
  </si>
  <si>
    <t>Velocity, ft/s</t>
  </si>
  <si>
    <r>
      <t>V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/2g, ft</t>
    </r>
  </si>
  <si>
    <t>Size, in</t>
  </si>
  <si>
    <t>FM Minor Loss, ft</t>
  </si>
  <si>
    <t>Friction Losses, ft</t>
  </si>
  <si>
    <t>TDH Lead Off, ft</t>
  </si>
  <si>
    <t>TDH Lead On, ft</t>
  </si>
  <si>
    <t>TDH Lead+Lag Off, ft</t>
  </si>
  <si>
    <t>TDH Lead+Lag On, ft</t>
  </si>
  <si>
    <t>TDH Overflow, ft</t>
  </si>
  <si>
    <t>Enter Per Wonderware/ SCADA</t>
  </si>
  <si>
    <t>Lead Off Setpoint</t>
  </si>
  <si>
    <t>K</t>
  </si>
  <si>
    <t>Lag Off Setpoint</t>
  </si>
  <si>
    <t>Flow Rate, GPM</t>
  </si>
  <si>
    <t>Lead On Setpoint</t>
  </si>
  <si>
    <t>Lag on Setpoint</t>
  </si>
  <si>
    <t>Overflow Setpoint</t>
  </si>
  <si>
    <t>Response Time</t>
  </si>
  <si>
    <t>High WW Setpoint</t>
  </si>
  <si>
    <t>WW Plan Area</t>
  </si>
  <si>
    <t>WW Storage Volume</t>
  </si>
  <si>
    <t>gal</t>
  </si>
  <si>
    <t>Avg Inflow Rate, wet/dry</t>
  </si>
  <si>
    <t>Response Time, hr</t>
  </si>
  <si>
    <t>Material</t>
  </si>
  <si>
    <t>Age</t>
  </si>
  <si>
    <t>Hazen-Williams 'C'</t>
  </si>
  <si>
    <t>Suction Length, ft</t>
  </si>
  <si>
    <r>
      <t>Suction Area, ft</t>
    </r>
    <r>
      <rPr>
        <vertAlign val="superscript"/>
        <sz val="11"/>
        <color theme="1"/>
        <rFont val="Calibri"/>
        <family val="2"/>
        <scheme val="minor"/>
      </rPr>
      <t>2</t>
    </r>
  </si>
  <si>
    <t>Individual Pump Discharge Piping</t>
  </si>
  <si>
    <t>Note: for reducing/increasing fittings, use the exit size</t>
  </si>
  <si>
    <t>Length, ft</t>
  </si>
  <si>
    <t>Force Main Segment 1</t>
  </si>
  <si>
    <r>
      <t>Area, ft</t>
    </r>
    <r>
      <rPr>
        <vertAlign val="superscript"/>
        <sz val="11"/>
        <color theme="1"/>
        <rFont val="Calibri"/>
        <family val="2"/>
        <scheme val="minor"/>
      </rPr>
      <t>2</t>
    </r>
  </si>
  <si>
    <t>Force Main Segment 2</t>
  </si>
  <si>
    <t>Length</t>
  </si>
  <si>
    <t>Total Length, ft</t>
  </si>
  <si>
    <t>Size Index</t>
  </si>
  <si>
    <t>Pump Curve Input</t>
  </si>
  <si>
    <t>BEP Chart</t>
  </si>
  <si>
    <t>AOR Chart</t>
  </si>
  <si>
    <t>Instructions: Input data to shaded cells only. Remaining cells are calculated.</t>
  </si>
  <si>
    <t>x</t>
  </si>
  <si>
    <t>y</t>
  </si>
  <si>
    <t>Pump Info</t>
  </si>
  <si>
    <t>Make</t>
  </si>
  <si>
    <t>Model</t>
  </si>
  <si>
    <t>Impeller Size</t>
  </si>
  <si>
    <t>in</t>
  </si>
  <si>
    <t>BEP</t>
  </si>
  <si>
    <t>GPM</t>
  </si>
  <si>
    <t>POR</t>
  </si>
  <si>
    <t>Manufacturer's Pump Curve</t>
  </si>
  <si>
    <t>Head(ft)</t>
  </si>
  <si>
    <t>Flow, GPM (1 Pump)</t>
  </si>
  <si>
    <t>Flow, GPM (2 Pumps)</t>
  </si>
  <si>
    <t>Derated Values (w/ Header Loss)</t>
  </si>
  <si>
    <t>Head</t>
  </si>
  <si>
    <t>1 Pump, GPM</t>
  </si>
  <si>
    <t>2 Pump, GPM</t>
  </si>
  <si>
    <t>Mfr's NPSHr Curve</t>
  </si>
  <si>
    <t>NPSHr, ft</t>
  </si>
  <si>
    <t>Flow, GPM (1 pump)</t>
  </si>
  <si>
    <t>Safe NPSHr, ft</t>
  </si>
  <si>
    <t xml:space="preserve">Select sum of suction </t>
  </si>
  <si>
    <t>headlosses for the</t>
  </si>
  <si>
    <t>appropriate flow from the</t>
  </si>
  <si>
    <t>System Curve' sheet</t>
  </si>
  <si>
    <r>
      <t>Calculated NPSHa Curve @ Sea Level and 40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F</t>
    </r>
  </si>
  <si>
    <t>Operating Point</t>
  </si>
  <si>
    <t>WW Level (NAVD88)</t>
  </si>
  <si>
    <t xml:space="preserve">Flow, GPM </t>
  </si>
  <si>
    <r>
      <t>H</t>
    </r>
    <r>
      <rPr>
        <vertAlign val="subscript"/>
        <sz val="11"/>
        <color theme="1"/>
        <rFont val="Calibri"/>
        <family val="2"/>
        <scheme val="minor"/>
      </rPr>
      <t>atm</t>
    </r>
  </si>
  <si>
    <r>
      <t>H</t>
    </r>
    <r>
      <rPr>
        <vertAlign val="subscript"/>
        <sz val="11"/>
        <color theme="1"/>
        <rFont val="Calibri"/>
        <family val="2"/>
        <scheme val="minor"/>
      </rPr>
      <t>sub</t>
    </r>
  </si>
  <si>
    <r>
      <t>H</t>
    </r>
    <r>
      <rPr>
        <vertAlign val="subscript"/>
        <sz val="11"/>
        <color theme="1"/>
        <rFont val="Calibri"/>
        <family val="2"/>
        <scheme val="minor"/>
      </rPr>
      <t>vp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</si>
  <si>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</si>
  <si>
    <t>NPSHA</t>
  </si>
  <si>
    <t>Lead off</t>
  </si>
  <si>
    <t>Lead on</t>
  </si>
  <si>
    <t>LeadLag off</t>
  </si>
  <si>
    <t>npshr coefficients</t>
  </si>
  <si>
    <t>LeadLag on</t>
  </si>
  <si>
    <t>c3</t>
  </si>
  <si>
    <t>Overflow</t>
  </si>
  <si>
    <t>c2</t>
  </si>
  <si>
    <t>c1</t>
  </si>
  <si>
    <t>b</t>
  </si>
  <si>
    <t>Affinity Law Calculator</t>
  </si>
  <si>
    <t xml:space="preserve">Use to generate pump curves for a specific impeller diameter from a given diameter. Use the closest available curve. </t>
  </si>
  <si>
    <t>***Works only with constant casing and speed***</t>
  </si>
  <si>
    <t>Given Impeller</t>
  </si>
  <si>
    <t>Target Impeller</t>
  </si>
  <si>
    <t>Head (ft)</t>
  </si>
  <si>
    <t>Flow (GPM)</t>
  </si>
  <si>
    <t>Efficiency (%)</t>
  </si>
  <si>
    <t>Efficiency(%)</t>
  </si>
  <si>
    <t>Calculations for Pump Derating</t>
  </si>
  <si>
    <t>Minor Loss of Suction Fittings</t>
  </si>
  <si>
    <t>Minor Loss of Individual Discharge Fittings</t>
  </si>
  <si>
    <t>Sum of Minor Losses, ft</t>
  </si>
  <si>
    <t>Friction Loss, ft</t>
  </si>
  <si>
    <t>Total Loss, ft</t>
  </si>
  <si>
    <t>Flow, GPM</t>
  </si>
  <si>
    <t>Pump Station Design Summary Sheet</t>
  </si>
  <si>
    <t>Station #</t>
  </si>
  <si>
    <t>Address</t>
  </si>
  <si>
    <t>By</t>
  </si>
  <si>
    <t>Input operating points in shaded cells from pump curves</t>
  </si>
  <si>
    <t>Station</t>
  </si>
  <si>
    <t>Storage Volume, gal</t>
  </si>
  <si>
    <t>Inflow</t>
  </si>
  <si>
    <t>Dry</t>
  </si>
  <si>
    <t>Wet</t>
  </si>
  <si>
    <t>Storage Time, hr</t>
  </si>
  <si>
    <t>Impeller Size, in</t>
  </si>
  <si>
    <t>BEP, GPM</t>
  </si>
  <si>
    <t>Preferred Operating Range, GPM</t>
  </si>
  <si>
    <t>Min</t>
  </si>
  <si>
    <t>Max</t>
  </si>
  <si>
    <t>Motor</t>
  </si>
  <si>
    <t>Rated Capacity, HP</t>
  </si>
  <si>
    <t>Efficiency</t>
  </si>
  <si>
    <t>Force Main</t>
  </si>
  <si>
    <t>Diameter, in</t>
  </si>
  <si>
    <t>System Performance</t>
  </si>
  <si>
    <t>Lead Off</t>
  </si>
  <si>
    <t>Lead On</t>
  </si>
  <si>
    <t>Lead+Lag Off</t>
  </si>
  <si>
    <t>Lead+Lag On</t>
  </si>
  <si>
    <t>Static Head, ft</t>
  </si>
  <si>
    <t>Total Head, ft</t>
  </si>
  <si>
    <t>% of BEP</t>
  </si>
  <si>
    <t>NPSHa, ft</t>
  </si>
  <si>
    <t>Pump Efficiency, %</t>
  </si>
  <si>
    <t>Pump BHP, HP</t>
  </si>
  <si>
    <t>% Of Motor Capacity</t>
  </si>
  <si>
    <t>System Efficiency</t>
  </si>
  <si>
    <t>Assumptions for Analysis:</t>
  </si>
  <si>
    <t>System Curve includes Force Main Losses only</t>
  </si>
  <si>
    <t>Modified pump curves include pump suction and discharge losses</t>
  </si>
  <si>
    <t>chart title</t>
  </si>
  <si>
    <t>Pump Station #</t>
  </si>
  <si>
    <t xml:space="preserve"> Pump Curves: </t>
  </si>
  <si>
    <t xml:space="preserve"> Pumps, </t>
  </si>
  <si>
    <t xml:space="preserve"> Force Main, </t>
  </si>
  <si>
    <t>C=</t>
  </si>
  <si>
    <t xml:space="preserve"> Impeller, </t>
  </si>
  <si>
    <t xml:space="preserve"> in.</t>
  </si>
  <si>
    <t xml:space="preserve"> </t>
  </si>
  <si>
    <t>Lead Off: Wet well level at which the lead pump turns off</t>
  </si>
  <si>
    <t>Lead On: Wet well level at which the lead pump turns on</t>
  </si>
  <si>
    <t>Lead+Lag Off: Wet well level at which the lag pump turns off (pumps in parallel)</t>
  </si>
  <si>
    <t>Lead + Lag On: Wet well level at which the lag pump turns on (pumps in parallel)</t>
  </si>
  <si>
    <t>Overflow: Maximum possible wet well level (pumps in parallel)</t>
  </si>
  <si>
    <t>Use Segment 1, Segment 2, etc for each diameter or material change</t>
  </si>
  <si>
    <t>Force Main Segment 3</t>
  </si>
  <si>
    <t>Force Main 3</t>
  </si>
  <si>
    <t>FM3</t>
  </si>
  <si>
    <t>All 'size' cells must be populated with a value even if not used to preving DIV/0 errors.</t>
  </si>
  <si>
    <t>Calculation sheet developed by Jesse Nofziger, P.E., Seattle Public Utilities</t>
  </si>
  <si>
    <t>Users are responsible for independently verifying results of all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</si>
</sst>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Protection="1">
      <protection locked="0"/>
    </xf>
    <xf numFmtId="49" fontId="0" fillId="2" borderId="0" xfId="0" applyNumberFormat="1" applyFill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6" xfId="0" applyBorder="1"/>
    <xf numFmtId="2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1" fillId="0" borderId="12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0" fontId="0" fillId="0" borderId="14" xfId="0" applyBorder="1"/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 textRotation="90"/>
    </xf>
    <xf numFmtId="2" fontId="0" fillId="2" borderId="0" xfId="0" applyNumberFormat="1" applyFill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49" fontId="0" fillId="0" borderId="0" xfId="0" applyNumberFormat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5" borderId="1" xfId="0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9" fontId="0" fillId="0" borderId="11" xfId="0" applyNumberFormat="1" applyBorder="1" applyAlignment="1" applyProtection="1">
      <alignment horizontal="center"/>
      <protection locked="0"/>
    </xf>
    <xf numFmtId="9" fontId="0" fillId="4" borderId="11" xfId="0" applyNumberFormat="1" applyFill="1" applyBorder="1" applyAlignment="1" applyProtection="1">
      <alignment horizontal="center"/>
      <protection locked="0"/>
    </xf>
    <xf numFmtId="9" fontId="0" fillId="4" borderId="12" xfId="0" applyNumberFormat="1" applyFill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9" fontId="0" fillId="0" borderId="12" xfId="0" applyNumberFormat="1" applyBorder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6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9" fontId="0" fillId="0" borderId="18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9" fontId="0" fillId="2" borderId="18" xfId="0" applyNumberFormat="1" applyFill="1" applyBorder="1" applyAlignment="1" applyProtection="1">
      <alignment horizontal="center"/>
      <protection locked="0"/>
    </xf>
    <xf numFmtId="9" fontId="0" fillId="2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Border="1"/>
    <xf numFmtId="9" fontId="0" fillId="0" borderId="20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9" fontId="0" fillId="2" borderId="26" xfId="0" applyNumberFormat="1" applyFill="1" applyBorder="1" applyAlignment="1" applyProtection="1">
      <alignment horizontal="center"/>
      <protection locked="0"/>
    </xf>
    <xf numFmtId="49" fontId="0" fillId="0" borderId="24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 applyProtection="1">
      <alignment horizontal="right"/>
      <protection locked="0"/>
    </xf>
    <xf numFmtId="1" fontId="0" fillId="0" borderId="0" xfId="0" applyNumberFormat="1" applyAlignment="1">
      <alignment horizontal="center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0" xfId="0" quotePrefix="1" applyFont="1"/>
    <xf numFmtId="0" fontId="1" fillId="0" borderId="10" xfId="0" applyFont="1" applyBorder="1" applyAlignment="1">
      <alignment horizontal="center" vertical="center" textRotation="90" wrapText="1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0" xfId="0" quotePrefix="1" applyBorder="1" applyAlignment="1">
      <alignment horizontal="center" wrapText="1"/>
    </xf>
    <xf numFmtId="0" fontId="0" fillId="0" borderId="12" xfId="0" quotePrefix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0" xfId="0" applyFont="1" applyBorder="1" applyAlignment="1" applyProtection="1">
      <alignment horizontal="center" vertical="center" textRotation="90"/>
      <protection locked="0"/>
    </xf>
    <xf numFmtId="0" fontId="1" fillId="0" borderId="11" xfId="0" applyFont="1" applyBorder="1" applyAlignment="1" applyProtection="1">
      <alignment horizontal="center" vertical="center" textRotation="90"/>
      <protection locked="0"/>
    </xf>
    <xf numFmtId="0" fontId="1" fillId="0" borderId="12" xfId="0" applyFont="1" applyBorder="1" applyAlignment="1" applyProtection="1">
      <alignment horizontal="center" vertical="center" textRotation="90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2" fontId="0" fillId="0" borderId="25" xfId="0" applyNumberForma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NPSHr</c:v>
          </c:tx>
          <c:spPr>
            <a:ln w="28575">
              <a:solidFill>
                <a:srgbClr val="002060"/>
              </a:solidFill>
              <a:prstDash val="sysDash"/>
            </a:ln>
          </c:spPr>
          <c:marker>
            <c:symbol val="none"/>
          </c:marker>
          <c:trendline>
            <c:trendlineType val="poly"/>
            <c:order val="3"/>
            <c:dispRSqr val="0"/>
            <c:dispEq val="0"/>
          </c:trendline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Curve'!$C$20:$C$24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4A-4264-9F37-03FCB8845714}"/>
            </c:ext>
          </c:extLst>
        </c:ser>
        <c:ser>
          <c:idx val="1"/>
          <c:order val="1"/>
          <c:tx>
            <c:v>Safe NPSHr</c:v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Curve'!$E$20:$E$24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4A-4264-9F37-03FCB8845714}"/>
            </c:ext>
          </c:extLst>
        </c:ser>
        <c:ser>
          <c:idx val="2"/>
          <c:order val="2"/>
          <c:tx>
            <c:v>NPSHA</c:v>
          </c:tx>
          <c:spPr>
            <a:ln w="28575">
              <a:noFill/>
            </a:ln>
          </c:spPr>
          <c:xVal>
            <c:numRef>
              <c:f>'Pump Curve'!$E$26:$E$30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'Pump Curve'!$J$26:$J$30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4A-4264-9F37-03FCB884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734152"/>
        <c:axId val="271734544"/>
      </c:scatterChart>
      <c:valAx>
        <c:axId val="27173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544"/>
        <c:crosses val="autoZero"/>
        <c:crossBetween val="midCat"/>
      </c:valAx>
      <c:valAx>
        <c:axId val="27173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NPSH,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152"/>
        <c:crosses val="autoZero"/>
        <c:crossBetween val="midCat"/>
      </c:val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0181442683785"/>
          <c:y val="3.4987081160309505E-2"/>
          <c:w val="0.78268294615926115"/>
          <c:h val="0.80481657974571363"/>
        </c:manualLayout>
      </c:layout>
      <c:scatterChart>
        <c:scatterStyle val="lineMarker"/>
        <c:varyColors val="0"/>
        <c:ser>
          <c:idx val="0"/>
          <c:order val="0"/>
          <c:tx>
            <c:v>Given Impeller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Curve'!$C$42:$C$51</c:f>
              <c:numCache>
                <c:formatCode>General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B6-4789-BFBC-D0D0D66BF056}"/>
            </c:ext>
          </c:extLst>
        </c:ser>
        <c:ser>
          <c:idx val="1"/>
          <c:order val="1"/>
          <c:tx>
            <c:v>Target Impeller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Curve'!$F$42:$F$51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7728"/>
        <c:axId val="272868120"/>
      </c:scatterChart>
      <c:scatterChart>
        <c:scatterStyle val="lineMarker"/>
        <c:varyColors val="0"/>
        <c:ser>
          <c:idx val="2"/>
          <c:order val="2"/>
          <c:tx>
            <c:v>Given Efficiency</c:v>
          </c:tx>
          <c:spPr>
            <a:ln w="28575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Curve'!$E$42:$E$51</c:f>
              <c:numCache>
                <c:formatCode>0%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B6-4789-BFBC-D0D0D66BF056}"/>
            </c:ext>
          </c:extLst>
        </c:ser>
        <c:ser>
          <c:idx val="3"/>
          <c:order val="3"/>
          <c:tx>
            <c:v>Target Efficiency</c:v>
          </c:tx>
          <c:spPr>
            <a:ln w="28575"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Curve'!$H$42:$H$51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8904"/>
        <c:axId val="272868512"/>
      </c:scatterChart>
      <c:valAx>
        <c:axId val="27286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8120"/>
        <c:crosses val="autoZero"/>
        <c:crossBetween val="midCat"/>
      </c:valAx>
      <c:valAx>
        <c:axId val="272868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Head,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7728"/>
        <c:crosses val="autoZero"/>
        <c:crossBetween val="midCat"/>
      </c:valAx>
      <c:valAx>
        <c:axId val="272868512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2868904"/>
        <c:crosses val="max"/>
        <c:crossBetween val="midCat"/>
      </c:valAx>
      <c:valAx>
        <c:axId val="27286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868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789723220654262"/>
          <c:y val="4.5745918123870889E-2"/>
          <c:w val="0.2480293515708405"/>
          <c:h val="0.250499233050414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'Pump Design Summary'!$K$59</c:f>
          <c:strCache>
            <c:ptCount val="1"/>
            <c:pt idx="0">
              <c:v>Pump Station # Pump Curves: 0 0 Pumps, 0 in. Impeller, 0 in.  Force Main, C=0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BEP</c:v>
          </c:tx>
          <c:spPr>
            <a:ln w="476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'Pump Curve'!$U$3:$U$4</c:f>
              <c:numCache>
                <c:formatCode>General</c:formatCode>
                <c:ptCount val="2"/>
                <c:pt idx="0">
                  <c:v>0</c:v>
                </c:pt>
                <c:pt idx="1">
                  <c:v>1E-4</c:v>
                </c:pt>
              </c:numCache>
            </c:numRef>
          </c:xVal>
          <c:yVal>
            <c:numRef>
              <c:f>'Pump Curve'!$V$3:$V$4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71-4FA2-AD62-BE87C759A07A}"/>
            </c:ext>
          </c:extLst>
        </c:ser>
        <c:ser>
          <c:idx val="1"/>
          <c:order val="1"/>
          <c:tx>
            <c:v>POR</c:v>
          </c:tx>
          <c:spPr>
            <a:ln w="3175">
              <a:solidFill>
                <a:schemeClr val="accent3">
                  <a:lumMod val="60000"/>
                  <a:lumOff val="40000"/>
                  <a:alpha val="27000"/>
                </a:schemeClr>
              </a:solidFill>
            </a:ln>
          </c:spPr>
          <c:marker>
            <c:symbol val="none"/>
          </c:marker>
          <c:xVal>
            <c:numRef>
              <c:f>'Pump Curve'!$X$3:$X$1003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xVal>
          <c:yVal>
            <c:numRef>
              <c:f>'Pump Curve'!$Y$3:$Y$1003</c:f>
              <c:numCache>
                <c:formatCode>General</c:formatCode>
                <c:ptCount val="1001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50</c:v>
                </c:pt>
                <c:pt idx="6">
                  <c:v>0</c:v>
                </c:pt>
                <c:pt idx="7">
                  <c:v>50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50</c:v>
                </c:pt>
                <c:pt idx="12">
                  <c:v>0</c:v>
                </c:pt>
                <c:pt idx="13">
                  <c:v>50</c:v>
                </c:pt>
                <c:pt idx="14">
                  <c:v>0</c:v>
                </c:pt>
                <c:pt idx="15">
                  <c:v>50</c:v>
                </c:pt>
                <c:pt idx="16">
                  <c:v>0</c:v>
                </c:pt>
                <c:pt idx="17">
                  <c:v>50</c:v>
                </c:pt>
                <c:pt idx="18">
                  <c:v>0</c:v>
                </c:pt>
                <c:pt idx="19">
                  <c:v>50</c:v>
                </c:pt>
                <c:pt idx="20">
                  <c:v>0</c:v>
                </c:pt>
                <c:pt idx="21">
                  <c:v>50</c:v>
                </c:pt>
                <c:pt idx="22">
                  <c:v>0</c:v>
                </c:pt>
                <c:pt idx="23">
                  <c:v>50</c:v>
                </c:pt>
                <c:pt idx="24">
                  <c:v>0</c:v>
                </c:pt>
                <c:pt idx="25">
                  <c:v>50</c:v>
                </c:pt>
                <c:pt idx="26">
                  <c:v>0</c:v>
                </c:pt>
                <c:pt idx="27">
                  <c:v>50</c:v>
                </c:pt>
                <c:pt idx="28">
                  <c:v>0</c:v>
                </c:pt>
                <c:pt idx="29">
                  <c:v>50</c:v>
                </c:pt>
                <c:pt idx="30">
                  <c:v>0</c:v>
                </c:pt>
                <c:pt idx="31">
                  <c:v>50</c:v>
                </c:pt>
                <c:pt idx="32">
                  <c:v>0</c:v>
                </c:pt>
                <c:pt idx="33">
                  <c:v>50</c:v>
                </c:pt>
                <c:pt idx="35">
                  <c:v>0</c:v>
                </c:pt>
                <c:pt idx="36">
                  <c:v>50</c:v>
                </c:pt>
                <c:pt idx="37">
                  <c:v>0</c:v>
                </c:pt>
                <c:pt idx="38">
                  <c:v>50</c:v>
                </c:pt>
                <c:pt idx="39">
                  <c:v>0</c:v>
                </c:pt>
                <c:pt idx="40">
                  <c:v>50</c:v>
                </c:pt>
                <c:pt idx="41">
                  <c:v>0</c:v>
                </c:pt>
                <c:pt idx="42">
                  <c:v>50</c:v>
                </c:pt>
                <c:pt idx="43">
                  <c:v>0</c:v>
                </c:pt>
                <c:pt idx="44">
                  <c:v>50</c:v>
                </c:pt>
                <c:pt idx="45">
                  <c:v>0</c:v>
                </c:pt>
                <c:pt idx="46">
                  <c:v>50</c:v>
                </c:pt>
                <c:pt idx="47">
                  <c:v>0</c:v>
                </c:pt>
                <c:pt idx="48">
                  <c:v>50</c:v>
                </c:pt>
                <c:pt idx="49">
                  <c:v>0</c:v>
                </c:pt>
                <c:pt idx="50">
                  <c:v>50</c:v>
                </c:pt>
                <c:pt idx="51">
                  <c:v>0</c:v>
                </c:pt>
                <c:pt idx="52">
                  <c:v>50</c:v>
                </c:pt>
                <c:pt idx="53">
                  <c:v>0</c:v>
                </c:pt>
                <c:pt idx="54">
                  <c:v>50</c:v>
                </c:pt>
                <c:pt idx="55">
                  <c:v>0</c:v>
                </c:pt>
                <c:pt idx="56">
                  <c:v>50</c:v>
                </c:pt>
                <c:pt idx="57">
                  <c:v>0</c:v>
                </c:pt>
                <c:pt idx="58">
                  <c:v>50</c:v>
                </c:pt>
                <c:pt idx="59">
                  <c:v>0</c:v>
                </c:pt>
                <c:pt idx="60">
                  <c:v>50</c:v>
                </c:pt>
                <c:pt idx="61">
                  <c:v>0</c:v>
                </c:pt>
                <c:pt idx="62">
                  <c:v>50</c:v>
                </c:pt>
                <c:pt idx="63">
                  <c:v>0</c:v>
                </c:pt>
                <c:pt idx="64">
                  <c:v>50</c:v>
                </c:pt>
                <c:pt idx="65">
                  <c:v>0</c:v>
                </c:pt>
                <c:pt idx="66">
                  <c:v>50</c:v>
                </c:pt>
                <c:pt idx="67">
                  <c:v>0</c:v>
                </c:pt>
                <c:pt idx="68">
                  <c:v>50</c:v>
                </c:pt>
                <c:pt idx="69">
                  <c:v>0</c:v>
                </c:pt>
                <c:pt idx="70">
                  <c:v>50</c:v>
                </c:pt>
                <c:pt idx="71">
                  <c:v>0</c:v>
                </c:pt>
                <c:pt idx="72">
                  <c:v>50</c:v>
                </c:pt>
                <c:pt idx="73">
                  <c:v>0</c:v>
                </c:pt>
                <c:pt idx="74">
                  <c:v>50</c:v>
                </c:pt>
                <c:pt idx="75">
                  <c:v>0</c:v>
                </c:pt>
                <c:pt idx="76">
                  <c:v>50</c:v>
                </c:pt>
                <c:pt idx="77">
                  <c:v>0</c:v>
                </c:pt>
                <c:pt idx="78">
                  <c:v>50</c:v>
                </c:pt>
                <c:pt idx="79">
                  <c:v>0</c:v>
                </c:pt>
                <c:pt idx="80">
                  <c:v>50</c:v>
                </c:pt>
                <c:pt idx="81">
                  <c:v>0</c:v>
                </c:pt>
                <c:pt idx="82">
                  <c:v>50</c:v>
                </c:pt>
                <c:pt idx="83">
                  <c:v>0</c:v>
                </c:pt>
                <c:pt idx="84">
                  <c:v>50</c:v>
                </c:pt>
                <c:pt idx="85">
                  <c:v>0</c:v>
                </c:pt>
                <c:pt idx="86">
                  <c:v>50</c:v>
                </c:pt>
                <c:pt idx="87">
                  <c:v>0</c:v>
                </c:pt>
                <c:pt idx="88">
                  <c:v>50</c:v>
                </c:pt>
                <c:pt idx="89">
                  <c:v>0</c:v>
                </c:pt>
                <c:pt idx="90">
                  <c:v>50</c:v>
                </c:pt>
                <c:pt idx="91">
                  <c:v>0</c:v>
                </c:pt>
                <c:pt idx="92">
                  <c:v>50</c:v>
                </c:pt>
                <c:pt idx="93">
                  <c:v>0</c:v>
                </c:pt>
                <c:pt idx="94">
                  <c:v>50</c:v>
                </c:pt>
                <c:pt idx="95">
                  <c:v>0</c:v>
                </c:pt>
                <c:pt idx="96">
                  <c:v>50</c:v>
                </c:pt>
                <c:pt idx="97">
                  <c:v>0</c:v>
                </c:pt>
                <c:pt idx="98">
                  <c:v>50</c:v>
                </c:pt>
                <c:pt idx="99">
                  <c:v>0</c:v>
                </c:pt>
                <c:pt idx="100">
                  <c:v>50</c:v>
                </c:pt>
                <c:pt idx="101">
                  <c:v>0</c:v>
                </c:pt>
                <c:pt idx="102">
                  <c:v>50</c:v>
                </c:pt>
                <c:pt idx="103">
                  <c:v>0</c:v>
                </c:pt>
                <c:pt idx="104">
                  <c:v>50</c:v>
                </c:pt>
                <c:pt idx="105">
                  <c:v>0</c:v>
                </c:pt>
                <c:pt idx="106">
                  <c:v>50</c:v>
                </c:pt>
                <c:pt idx="107">
                  <c:v>0</c:v>
                </c:pt>
                <c:pt idx="108">
                  <c:v>50</c:v>
                </c:pt>
                <c:pt idx="109">
                  <c:v>0</c:v>
                </c:pt>
                <c:pt idx="110">
                  <c:v>50</c:v>
                </c:pt>
                <c:pt idx="111">
                  <c:v>0</c:v>
                </c:pt>
                <c:pt idx="112">
                  <c:v>50</c:v>
                </c:pt>
                <c:pt idx="113">
                  <c:v>0</c:v>
                </c:pt>
                <c:pt idx="114">
                  <c:v>50</c:v>
                </c:pt>
                <c:pt idx="115">
                  <c:v>0</c:v>
                </c:pt>
                <c:pt idx="116">
                  <c:v>50</c:v>
                </c:pt>
                <c:pt idx="117">
                  <c:v>0</c:v>
                </c:pt>
                <c:pt idx="118">
                  <c:v>50</c:v>
                </c:pt>
                <c:pt idx="119">
                  <c:v>0</c:v>
                </c:pt>
                <c:pt idx="120">
                  <c:v>50</c:v>
                </c:pt>
                <c:pt idx="121">
                  <c:v>0</c:v>
                </c:pt>
                <c:pt idx="122">
                  <c:v>50</c:v>
                </c:pt>
                <c:pt idx="123">
                  <c:v>0</c:v>
                </c:pt>
                <c:pt idx="124">
                  <c:v>50</c:v>
                </c:pt>
                <c:pt idx="125">
                  <c:v>0</c:v>
                </c:pt>
                <c:pt idx="126">
                  <c:v>50</c:v>
                </c:pt>
                <c:pt idx="127">
                  <c:v>0</c:v>
                </c:pt>
                <c:pt idx="128">
                  <c:v>50</c:v>
                </c:pt>
                <c:pt idx="129">
                  <c:v>0</c:v>
                </c:pt>
                <c:pt idx="130">
                  <c:v>50</c:v>
                </c:pt>
                <c:pt idx="131">
                  <c:v>0</c:v>
                </c:pt>
                <c:pt idx="132">
                  <c:v>50</c:v>
                </c:pt>
                <c:pt idx="133">
                  <c:v>0</c:v>
                </c:pt>
                <c:pt idx="134">
                  <c:v>50</c:v>
                </c:pt>
                <c:pt idx="135">
                  <c:v>0</c:v>
                </c:pt>
                <c:pt idx="136">
                  <c:v>50</c:v>
                </c:pt>
                <c:pt idx="137">
                  <c:v>0</c:v>
                </c:pt>
                <c:pt idx="138">
                  <c:v>50</c:v>
                </c:pt>
                <c:pt idx="139">
                  <c:v>0</c:v>
                </c:pt>
                <c:pt idx="140">
                  <c:v>50</c:v>
                </c:pt>
                <c:pt idx="141">
                  <c:v>0</c:v>
                </c:pt>
                <c:pt idx="142">
                  <c:v>50</c:v>
                </c:pt>
                <c:pt idx="143">
                  <c:v>0</c:v>
                </c:pt>
                <c:pt idx="144">
                  <c:v>50</c:v>
                </c:pt>
                <c:pt idx="145">
                  <c:v>0</c:v>
                </c:pt>
                <c:pt idx="146">
                  <c:v>50</c:v>
                </c:pt>
                <c:pt idx="147">
                  <c:v>0</c:v>
                </c:pt>
                <c:pt idx="148">
                  <c:v>50</c:v>
                </c:pt>
                <c:pt idx="149">
                  <c:v>0</c:v>
                </c:pt>
                <c:pt idx="150">
                  <c:v>50</c:v>
                </c:pt>
                <c:pt idx="151">
                  <c:v>0</c:v>
                </c:pt>
                <c:pt idx="152">
                  <c:v>50</c:v>
                </c:pt>
                <c:pt idx="153">
                  <c:v>0</c:v>
                </c:pt>
                <c:pt idx="154">
                  <c:v>50</c:v>
                </c:pt>
                <c:pt idx="155">
                  <c:v>0</c:v>
                </c:pt>
                <c:pt idx="156">
                  <c:v>50</c:v>
                </c:pt>
                <c:pt idx="157">
                  <c:v>0</c:v>
                </c:pt>
                <c:pt idx="158">
                  <c:v>50</c:v>
                </c:pt>
                <c:pt idx="159">
                  <c:v>0</c:v>
                </c:pt>
                <c:pt idx="160">
                  <c:v>50</c:v>
                </c:pt>
                <c:pt idx="161">
                  <c:v>0</c:v>
                </c:pt>
                <c:pt idx="162">
                  <c:v>50</c:v>
                </c:pt>
                <c:pt idx="163">
                  <c:v>0</c:v>
                </c:pt>
                <c:pt idx="164">
                  <c:v>50</c:v>
                </c:pt>
                <c:pt idx="165">
                  <c:v>0</c:v>
                </c:pt>
                <c:pt idx="166">
                  <c:v>50</c:v>
                </c:pt>
                <c:pt idx="167">
                  <c:v>0</c:v>
                </c:pt>
                <c:pt idx="168">
                  <c:v>50</c:v>
                </c:pt>
                <c:pt idx="169">
                  <c:v>0</c:v>
                </c:pt>
                <c:pt idx="170">
                  <c:v>50</c:v>
                </c:pt>
                <c:pt idx="171">
                  <c:v>0</c:v>
                </c:pt>
                <c:pt idx="172">
                  <c:v>50</c:v>
                </c:pt>
                <c:pt idx="173">
                  <c:v>0</c:v>
                </c:pt>
                <c:pt idx="174">
                  <c:v>50</c:v>
                </c:pt>
                <c:pt idx="175">
                  <c:v>0</c:v>
                </c:pt>
                <c:pt idx="176">
                  <c:v>50</c:v>
                </c:pt>
                <c:pt idx="177">
                  <c:v>0</c:v>
                </c:pt>
                <c:pt idx="178">
                  <c:v>50</c:v>
                </c:pt>
                <c:pt idx="179">
                  <c:v>0</c:v>
                </c:pt>
                <c:pt idx="180">
                  <c:v>50</c:v>
                </c:pt>
                <c:pt idx="181">
                  <c:v>0</c:v>
                </c:pt>
                <c:pt idx="182">
                  <c:v>50</c:v>
                </c:pt>
                <c:pt idx="183">
                  <c:v>0</c:v>
                </c:pt>
                <c:pt idx="184">
                  <c:v>50</c:v>
                </c:pt>
                <c:pt idx="185">
                  <c:v>0</c:v>
                </c:pt>
                <c:pt idx="186">
                  <c:v>50</c:v>
                </c:pt>
                <c:pt idx="187">
                  <c:v>0</c:v>
                </c:pt>
                <c:pt idx="188">
                  <c:v>50</c:v>
                </c:pt>
                <c:pt idx="189">
                  <c:v>0</c:v>
                </c:pt>
                <c:pt idx="190">
                  <c:v>50</c:v>
                </c:pt>
                <c:pt idx="191">
                  <c:v>0</c:v>
                </c:pt>
                <c:pt idx="192">
                  <c:v>50</c:v>
                </c:pt>
                <c:pt idx="193">
                  <c:v>0</c:v>
                </c:pt>
                <c:pt idx="194">
                  <c:v>50</c:v>
                </c:pt>
                <c:pt idx="195">
                  <c:v>0</c:v>
                </c:pt>
                <c:pt idx="196">
                  <c:v>50</c:v>
                </c:pt>
                <c:pt idx="197">
                  <c:v>0</c:v>
                </c:pt>
                <c:pt idx="198">
                  <c:v>50</c:v>
                </c:pt>
                <c:pt idx="199">
                  <c:v>0</c:v>
                </c:pt>
                <c:pt idx="200">
                  <c:v>50</c:v>
                </c:pt>
                <c:pt idx="201">
                  <c:v>0</c:v>
                </c:pt>
                <c:pt idx="202">
                  <c:v>50</c:v>
                </c:pt>
                <c:pt idx="203">
                  <c:v>0</c:v>
                </c:pt>
                <c:pt idx="204">
                  <c:v>50</c:v>
                </c:pt>
                <c:pt idx="205">
                  <c:v>0</c:v>
                </c:pt>
                <c:pt idx="206">
                  <c:v>50</c:v>
                </c:pt>
                <c:pt idx="207">
                  <c:v>0</c:v>
                </c:pt>
                <c:pt idx="208">
                  <c:v>50</c:v>
                </c:pt>
                <c:pt idx="209">
                  <c:v>0</c:v>
                </c:pt>
                <c:pt idx="210">
                  <c:v>50</c:v>
                </c:pt>
                <c:pt idx="211">
                  <c:v>0</c:v>
                </c:pt>
                <c:pt idx="212">
                  <c:v>50</c:v>
                </c:pt>
                <c:pt idx="213">
                  <c:v>0</c:v>
                </c:pt>
                <c:pt idx="214">
                  <c:v>50</c:v>
                </c:pt>
                <c:pt idx="215">
                  <c:v>0</c:v>
                </c:pt>
                <c:pt idx="216">
                  <c:v>50</c:v>
                </c:pt>
                <c:pt idx="217">
                  <c:v>0</c:v>
                </c:pt>
                <c:pt idx="218">
                  <c:v>50</c:v>
                </c:pt>
                <c:pt idx="219">
                  <c:v>0</c:v>
                </c:pt>
                <c:pt idx="220">
                  <c:v>50</c:v>
                </c:pt>
                <c:pt idx="221">
                  <c:v>0</c:v>
                </c:pt>
                <c:pt idx="222">
                  <c:v>50</c:v>
                </c:pt>
                <c:pt idx="223">
                  <c:v>0</c:v>
                </c:pt>
                <c:pt idx="224">
                  <c:v>50</c:v>
                </c:pt>
                <c:pt idx="225">
                  <c:v>0</c:v>
                </c:pt>
                <c:pt idx="226">
                  <c:v>50</c:v>
                </c:pt>
                <c:pt idx="227">
                  <c:v>0</c:v>
                </c:pt>
                <c:pt idx="228">
                  <c:v>50</c:v>
                </c:pt>
                <c:pt idx="229">
                  <c:v>0</c:v>
                </c:pt>
                <c:pt idx="230">
                  <c:v>50</c:v>
                </c:pt>
                <c:pt idx="231">
                  <c:v>0</c:v>
                </c:pt>
                <c:pt idx="232">
                  <c:v>50</c:v>
                </c:pt>
                <c:pt idx="233">
                  <c:v>0</c:v>
                </c:pt>
                <c:pt idx="234">
                  <c:v>50</c:v>
                </c:pt>
                <c:pt idx="235">
                  <c:v>0</c:v>
                </c:pt>
                <c:pt idx="236">
                  <c:v>50</c:v>
                </c:pt>
                <c:pt idx="237">
                  <c:v>0</c:v>
                </c:pt>
                <c:pt idx="238">
                  <c:v>50</c:v>
                </c:pt>
                <c:pt idx="239">
                  <c:v>0</c:v>
                </c:pt>
                <c:pt idx="240">
                  <c:v>50</c:v>
                </c:pt>
                <c:pt idx="241">
                  <c:v>0</c:v>
                </c:pt>
                <c:pt idx="242">
                  <c:v>50</c:v>
                </c:pt>
                <c:pt idx="243">
                  <c:v>0</c:v>
                </c:pt>
                <c:pt idx="244">
                  <c:v>50</c:v>
                </c:pt>
                <c:pt idx="245">
                  <c:v>0</c:v>
                </c:pt>
                <c:pt idx="246">
                  <c:v>50</c:v>
                </c:pt>
                <c:pt idx="247">
                  <c:v>0</c:v>
                </c:pt>
                <c:pt idx="248">
                  <c:v>50</c:v>
                </c:pt>
                <c:pt idx="249">
                  <c:v>0</c:v>
                </c:pt>
                <c:pt idx="250">
                  <c:v>50</c:v>
                </c:pt>
                <c:pt idx="251">
                  <c:v>0</c:v>
                </c:pt>
                <c:pt idx="252">
                  <c:v>50</c:v>
                </c:pt>
                <c:pt idx="253">
                  <c:v>0</c:v>
                </c:pt>
                <c:pt idx="254">
                  <c:v>50</c:v>
                </c:pt>
                <c:pt idx="255">
                  <c:v>0</c:v>
                </c:pt>
                <c:pt idx="256">
                  <c:v>50</c:v>
                </c:pt>
                <c:pt idx="257">
                  <c:v>0</c:v>
                </c:pt>
                <c:pt idx="258">
                  <c:v>50</c:v>
                </c:pt>
                <c:pt idx="259">
                  <c:v>0</c:v>
                </c:pt>
                <c:pt idx="260">
                  <c:v>50</c:v>
                </c:pt>
                <c:pt idx="261">
                  <c:v>0</c:v>
                </c:pt>
                <c:pt idx="262">
                  <c:v>50</c:v>
                </c:pt>
                <c:pt idx="263">
                  <c:v>0</c:v>
                </c:pt>
                <c:pt idx="264">
                  <c:v>50</c:v>
                </c:pt>
                <c:pt idx="265">
                  <c:v>0</c:v>
                </c:pt>
                <c:pt idx="266">
                  <c:v>50</c:v>
                </c:pt>
                <c:pt idx="267">
                  <c:v>0</c:v>
                </c:pt>
                <c:pt idx="268">
                  <c:v>50</c:v>
                </c:pt>
                <c:pt idx="269">
                  <c:v>0</c:v>
                </c:pt>
                <c:pt idx="270">
                  <c:v>50</c:v>
                </c:pt>
                <c:pt idx="271">
                  <c:v>0</c:v>
                </c:pt>
                <c:pt idx="272">
                  <c:v>50</c:v>
                </c:pt>
                <c:pt idx="273">
                  <c:v>0</c:v>
                </c:pt>
                <c:pt idx="274">
                  <c:v>50</c:v>
                </c:pt>
                <c:pt idx="275">
                  <c:v>0</c:v>
                </c:pt>
                <c:pt idx="276">
                  <c:v>50</c:v>
                </c:pt>
                <c:pt idx="277">
                  <c:v>0</c:v>
                </c:pt>
                <c:pt idx="278">
                  <c:v>50</c:v>
                </c:pt>
                <c:pt idx="279">
                  <c:v>0</c:v>
                </c:pt>
                <c:pt idx="280">
                  <c:v>50</c:v>
                </c:pt>
                <c:pt idx="281">
                  <c:v>0</c:v>
                </c:pt>
                <c:pt idx="282">
                  <c:v>50</c:v>
                </c:pt>
                <c:pt idx="283">
                  <c:v>0</c:v>
                </c:pt>
                <c:pt idx="284">
                  <c:v>50</c:v>
                </c:pt>
                <c:pt idx="285">
                  <c:v>0</c:v>
                </c:pt>
                <c:pt idx="286">
                  <c:v>50</c:v>
                </c:pt>
                <c:pt idx="287">
                  <c:v>0</c:v>
                </c:pt>
                <c:pt idx="288">
                  <c:v>50</c:v>
                </c:pt>
                <c:pt idx="289">
                  <c:v>0</c:v>
                </c:pt>
                <c:pt idx="290">
                  <c:v>50</c:v>
                </c:pt>
                <c:pt idx="291">
                  <c:v>0</c:v>
                </c:pt>
                <c:pt idx="292">
                  <c:v>50</c:v>
                </c:pt>
                <c:pt idx="293">
                  <c:v>0</c:v>
                </c:pt>
                <c:pt idx="294">
                  <c:v>50</c:v>
                </c:pt>
                <c:pt idx="295">
                  <c:v>0</c:v>
                </c:pt>
                <c:pt idx="296">
                  <c:v>50</c:v>
                </c:pt>
                <c:pt idx="297">
                  <c:v>0</c:v>
                </c:pt>
                <c:pt idx="298">
                  <c:v>50</c:v>
                </c:pt>
                <c:pt idx="299">
                  <c:v>0</c:v>
                </c:pt>
                <c:pt idx="300">
                  <c:v>50</c:v>
                </c:pt>
                <c:pt idx="301">
                  <c:v>0</c:v>
                </c:pt>
                <c:pt idx="302">
                  <c:v>50</c:v>
                </c:pt>
                <c:pt idx="303">
                  <c:v>0</c:v>
                </c:pt>
                <c:pt idx="304">
                  <c:v>50</c:v>
                </c:pt>
                <c:pt idx="305">
                  <c:v>0</c:v>
                </c:pt>
                <c:pt idx="306">
                  <c:v>50</c:v>
                </c:pt>
                <c:pt idx="307">
                  <c:v>0</c:v>
                </c:pt>
                <c:pt idx="308">
                  <c:v>50</c:v>
                </c:pt>
                <c:pt idx="309">
                  <c:v>0</c:v>
                </c:pt>
                <c:pt idx="310">
                  <c:v>50</c:v>
                </c:pt>
                <c:pt idx="311">
                  <c:v>0</c:v>
                </c:pt>
                <c:pt idx="312">
                  <c:v>50</c:v>
                </c:pt>
                <c:pt idx="313">
                  <c:v>0</c:v>
                </c:pt>
                <c:pt idx="314">
                  <c:v>50</c:v>
                </c:pt>
                <c:pt idx="315">
                  <c:v>0</c:v>
                </c:pt>
                <c:pt idx="316">
                  <c:v>50</c:v>
                </c:pt>
                <c:pt idx="317">
                  <c:v>0</c:v>
                </c:pt>
                <c:pt idx="318">
                  <c:v>50</c:v>
                </c:pt>
                <c:pt idx="319">
                  <c:v>0</c:v>
                </c:pt>
                <c:pt idx="320">
                  <c:v>50</c:v>
                </c:pt>
                <c:pt idx="321">
                  <c:v>0</c:v>
                </c:pt>
                <c:pt idx="322">
                  <c:v>50</c:v>
                </c:pt>
                <c:pt idx="323">
                  <c:v>0</c:v>
                </c:pt>
                <c:pt idx="324">
                  <c:v>50</c:v>
                </c:pt>
                <c:pt idx="325">
                  <c:v>0</c:v>
                </c:pt>
                <c:pt idx="326">
                  <c:v>50</c:v>
                </c:pt>
                <c:pt idx="327">
                  <c:v>0</c:v>
                </c:pt>
                <c:pt idx="328">
                  <c:v>50</c:v>
                </c:pt>
                <c:pt idx="329">
                  <c:v>0</c:v>
                </c:pt>
                <c:pt idx="330">
                  <c:v>50</c:v>
                </c:pt>
                <c:pt idx="331">
                  <c:v>0</c:v>
                </c:pt>
                <c:pt idx="332">
                  <c:v>50</c:v>
                </c:pt>
                <c:pt idx="333">
                  <c:v>0</c:v>
                </c:pt>
                <c:pt idx="334">
                  <c:v>50</c:v>
                </c:pt>
                <c:pt idx="335">
                  <c:v>0</c:v>
                </c:pt>
                <c:pt idx="336">
                  <c:v>50</c:v>
                </c:pt>
                <c:pt idx="337">
                  <c:v>0</c:v>
                </c:pt>
                <c:pt idx="338">
                  <c:v>50</c:v>
                </c:pt>
                <c:pt idx="339">
                  <c:v>0</c:v>
                </c:pt>
                <c:pt idx="340">
                  <c:v>50</c:v>
                </c:pt>
                <c:pt idx="341">
                  <c:v>0</c:v>
                </c:pt>
                <c:pt idx="342">
                  <c:v>50</c:v>
                </c:pt>
                <c:pt idx="343">
                  <c:v>0</c:v>
                </c:pt>
                <c:pt idx="344">
                  <c:v>50</c:v>
                </c:pt>
                <c:pt idx="345">
                  <c:v>0</c:v>
                </c:pt>
                <c:pt idx="346">
                  <c:v>50</c:v>
                </c:pt>
                <c:pt idx="347">
                  <c:v>0</c:v>
                </c:pt>
                <c:pt idx="348">
                  <c:v>50</c:v>
                </c:pt>
                <c:pt idx="349">
                  <c:v>0</c:v>
                </c:pt>
                <c:pt idx="350">
                  <c:v>50</c:v>
                </c:pt>
                <c:pt idx="351">
                  <c:v>0</c:v>
                </c:pt>
                <c:pt idx="352">
                  <c:v>50</c:v>
                </c:pt>
                <c:pt idx="353">
                  <c:v>0</c:v>
                </c:pt>
                <c:pt idx="354">
                  <c:v>50</c:v>
                </c:pt>
                <c:pt idx="355">
                  <c:v>0</c:v>
                </c:pt>
                <c:pt idx="356">
                  <c:v>50</c:v>
                </c:pt>
                <c:pt idx="357">
                  <c:v>0</c:v>
                </c:pt>
                <c:pt idx="358">
                  <c:v>50</c:v>
                </c:pt>
                <c:pt idx="359">
                  <c:v>0</c:v>
                </c:pt>
                <c:pt idx="360">
                  <c:v>50</c:v>
                </c:pt>
                <c:pt idx="361">
                  <c:v>0</c:v>
                </c:pt>
                <c:pt idx="362">
                  <c:v>50</c:v>
                </c:pt>
                <c:pt idx="363">
                  <c:v>0</c:v>
                </c:pt>
                <c:pt idx="364">
                  <c:v>50</c:v>
                </c:pt>
                <c:pt idx="365">
                  <c:v>0</c:v>
                </c:pt>
                <c:pt idx="366">
                  <c:v>50</c:v>
                </c:pt>
                <c:pt idx="367">
                  <c:v>0</c:v>
                </c:pt>
                <c:pt idx="368">
                  <c:v>50</c:v>
                </c:pt>
                <c:pt idx="369">
                  <c:v>0</c:v>
                </c:pt>
                <c:pt idx="370">
                  <c:v>50</c:v>
                </c:pt>
                <c:pt idx="371">
                  <c:v>0</c:v>
                </c:pt>
                <c:pt idx="372">
                  <c:v>50</c:v>
                </c:pt>
                <c:pt idx="373">
                  <c:v>0</c:v>
                </c:pt>
                <c:pt idx="374">
                  <c:v>50</c:v>
                </c:pt>
                <c:pt idx="375">
                  <c:v>0</c:v>
                </c:pt>
                <c:pt idx="376">
                  <c:v>50</c:v>
                </c:pt>
                <c:pt idx="377">
                  <c:v>0</c:v>
                </c:pt>
                <c:pt idx="378">
                  <c:v>50</c:v>
                </c:pt>
                <c:pt idx="379">
                  <c:v>0</c:v>
                </c:pt>
                <c:pt idx="380">
                  <c:v>50</c:v>
                </c:pt>
                <c:pt idx="381">
                  <c:v>0</c:v>
                </c:pt>
                <c:pt idx="382">
                  <c:v>50</c:v>
                </c:pt>
                <c:pt idx="383">
                  <c:v>0</c:v>
                </c:pt>
                <c:pt idx="384">
                  <c:v>50</c:v>
                </c:pt>
                <c:pt idx="385">
                  <c:v>0</c:v>
                </c:pt>
                <c:pt idx="386">
                  <c:v>50</c:v>
                </c:pt>
                <c:pt idx="387">
                  <c:v>0</c:v>
                </c:pt>
                <c:pt idx="388">
                  <c:v>50</c:v>
                </c:pt>
                <c:pt idx="389">
                  <c:v>0</c:v>
                </c:pt>
                <c:pt idx="390">
                  <c:v>50</c:v>
                </c:pt>
                <c:pt idx="391">
                  <c:v>0</c:v>
                </c:pt>
                <c:pt idx="392">
                  <c:v>50</c:v>
                </c:pt>
                <c:pt idx="393">
                  <c:v>0</c:v>
                </c:pt>
                <c:pt idx="394">
                  <c:v>50</c:v>
                </c:pt>
                <c:pt idx="395">
                  <c:v>0</c:v>
                </c:pt>
                <c:pt idx="396">
                  <c:v>50</c:v>
                </c:pt>
                <c:pt idx="397">
                  <c:v>0</c:v>
                </c:pt>
                <c:pt idx="398">
                  <c:v>50</c:v>
                </c:pt>
                <c:pt idx="399">
                  <c:v>0</c:v>
                </c:pt>
                <c:pt idx="400">
                  <c:v>50</c:v>
                </c:pt>
                <c:pt idx="401">
                  <c:v>0</c:v>
                </c:pt>
                <c:pt idx="402">
                  <c:v>50</c:v>
                </c:pt>
                <c:pt idx="403">
                  <c:v>0</c:v>
                </c:pt>
                <c:pt idx="404">
                  <c:v>50</c:v>
                </c:pt>
                <c:pt idx="405">
                  <c:v>0</c:v>
                </c:pt>
                <c:pt idx="406">
                  <c:v>50</c:v>
                </c:pt>
                <c:pt idx="407">
                  <c:v>0</c:v>
                </c:pt>
                <c:pt idx="408">
                  <c:v>50</c:v>
                </c:pt>
                <c:pt idx="409">
                  <c:v>0</c:v>
                </c:pt>
                <c:pt idx="410">
                  <c:v>50</c:v>
                </c:pt>
                <c:pt idx="411">
                  <c:v>0</c:v>
                </c:pt>
                <c:pt idx="412">
                  <c:v>50</c:v>
                </c:pt>
                <c:pt idx="413">
                  <c:v>0</c:v>
                </c:pt>
                <c:pt idx="414">
                  <c:v>50</c:v>
                </c:pt>
                <c:pt idx="415">
                  <c:v>0</c:v>
                </c:pt>
                <c:pt idx="416">
                  <c:v>50</c:v>
                </c:pt>
                <c:pt idx="417">
                  <c:v>0</c:v>
                </c:pt>
                <c:pt idx="418">
                  <c:v>50</c:v>
                </c:pt>
                <c:pt idx="419">
                  <c:v>0</c:v>
                </c:pt>
                <c:pt idx="420">
                  <c:v>50</c:v>
                </c:pt>
                <c:pt idx="421">
                  <c:v>0</c:v>
                </c:pt>
                <c:pt idx="422">
                  <c:v>50</c:v>
                </c:pt>
                <c:pt idx="423">
                  <c:v>0</c:v>
                </c:pt>
                <c:pt idx="424">
                  <c:v>50</c:v>
                </c:pt>
                <c:pt idx="425">
                  <c:v>0</c:v>
                </c:pt>
                <c:pt idx="426">
                  <c:v>50</c:v>
                </c:pt>
                <c:pt idx="427">
                  <c:v>0</c:v>
                </c:pt>
                <c:pt idx="428">
                  <c:v>50</c:v>
                </c:pt>
                <c:pt idx="429">
                  <c:v>0</c:v>
                </c:pt>
                <c:pt idx="430">
                  <c:v>50</c:v>
                </c:pt>
                <c:pt idx="431">
                  <c:v>0</c:v>
                </c:pt>
                <c:pt idx="432">
                  <c:v>50</c:v>
                </c:pt>
                <c:pt idx="433">
                  <c:v>0</c:v>
                </c:pt>
                <c:pt idx="434">
                  <c:v>50</c:v>
                </c:pt>
                <c:pt idx="435">
                  <c:v>0</c:v>
                </c:pt>
                <c:pt idx="436">
                  <c:v>50</c:v>
                </c:pt>
                <c:pt idx="437">
                  <c:v>0</c:v>
                </c:pt>
                <c:pt idx="438">
                  <c:v>50</c:v>
                </c:pt>
                <c:pt idx="439">
                  <c:v>0</c:v>
                </c:pt>
                <c:pt idx="440">
                  <c:v>50</c:v>
                </c:pt>
                <c:pt idx="441">
                  <c:v>0</c:v>
                </c:pt>
                <c:pt idx="442">
                  <c:v>50</c:v>
                </c:pt>
                <c:pt idx="443">
                  <c:v>0</c:v>
                </c:pt>
                <c:pt idx="444">
                  <c:v>50</c:v>
                </c:pt>
                <c:pt idx="445">
                  <c:v>0</c:v>
                </c:pt>
                <c:pt idx="446">
                  <c:v>50</c:v>
                </c:pt>
                <c:pt idx="447">
                  <c:v>0</c:v>
                </c:pt>
                <c:pt idx="448">
                  <c:v>50</c:v>
                </c:pt>
                <c:pt idx="449">
                  <c:v>0</c:v>
                </c:pt>
                <c:pt idx="450">
                  <c:v>50</c:v>
                </c:pt>
                <c:pt idx="451">
                  <c:v>0</c:v>
                </c:pt>
                <c:pt idx="452">
                  <c:v>50</c:v>
                </c:pt>
                <c:pt idx="453">
                  <c:v>0</c:v>
                </c:pt>
                <c:pt idx="454">
                  <c:v>50</c:v>
                </c:pt>
                <c:pt idx="455">
                  <c:v>0</c:v>
                </c:pt>
                <c:pt idx="456">
                  <c:v>50</c:v>
                </c:pt>
                <c:pt idx="457">
                  <c:v>0</c:v>
                </c:pt>
                <c:pt idx="458">
                  <c:v>50</c:v>
                </c:pt>
                <c:pt idx="459">
                  <c:v>0</c:v>
                </c:pt>
                <c:pt idx="460">
                  <c:v>50</c:v>
                </c:pt>
                <c:pt idx="461">
                  <c:v>0</c:v>
                </c:pt>
                <c:pt idx="462">
                  <c:v>50</c:v>
                </c:pt>
                <c:pt idx="463">
                  <c:v>0</c:v>
                </c:pt>
                <c:pt idx="464">
                  <c:v>50</c:v>
                </c:pt>
                <c:pt idx="465">
                  <c:v>0</c:v>
                </c:pt>
                <c:pt idx="466">
                  <c:v>50</c:v>
                </c:pt>
                <c:pt idx="467">
                  <c:v>0</c:v>
                </c:pt>
                <c:pt idx="468">
                  <c:v>50</c:v>
                </c:pt>
                <c:pt idx="469">
                  <c:v>0</c:v>
                </c:pt>
                <c:pt idx="470">
                  <c:v>50</c:v>
                </c:pt>
                <c:pt idx="471">
                  <c:v>0</c:v>
                </c:pt>
                <c:pt idx="472">
                  <c:v>50</c:v>
                </c:pt>
                <c:pt idx="473">
                  <c:v>0</c:v>
                </c:pt>
                <c:pt idx="474">
                  <c:v>50</c:v>
                </c:pt>
                <c:pt idx="475">
                  <c:v>0</c:v>
                </c:pt>
                <c:pt idx="476">
                  <c:v>50</c:v>
                </c:pt>
                <c:pt idx="477">
                  <c:v>0</c:v>
                </c:pt>
                <c:pt idx="478">
                  <c:v>50</c:v>
                </c:pt>
                <c:pt idx="479">
                  <c:v>0</c:v>
                </c:pt>
                <c:pt idx="480">
                  <c:v>50</c:v>
                </c:pt>
                <c:pt idx="481">
                  <c:v>0</c:v>
                </c:pt>
                <c:pt idx="482">
                  <c:v>50</c:v>
                </c:pt>
                <c:pt idx="483">
                  <c:v>0</c:v>
                </c:pt>
                <c:pt idx="484">
                  <c:v>50</c:v>
                </c:pt>
                <c:pt idx="485">
                  <c:v>0</c:v>
                </c:pt>
                <c:pt idx="486">
                  <c:v>50</c:v>
                </c:pt>
                <c:pt idx="487">
                  <c:v>0</c:v>
                </c:pt>
                <c:pt idx="488">
                  <c:v>50</c:v>
                </c:pt>
                <c:pt idx="489">
                  <c:v>0</c:v>
                </c:pt>
                <c:pt idx="490">
                  <c:v>50</c:v>
                </c:pt>
                <c:pt idx="491">
                  <c:v>0</c:v>
                </c:pt>
                <c:pt idx="492">
                  <c:v>50</c:v>
                </c:pt>
                <c:pt idx="493">
                  <c:v>0</c:v>
                </c:pt>
                <c:pt idx="494">
                  <c:v>50</c:v>
                </c:pt>
                <c:pt idx="495">
                  <c:v>0</c:v>
                </c:pt>
                <c:pt idx="496">
                  <c:v>50</c:v>
                </c:pt>
                <c:pt idx="497">
                  <c:v>0</c:v>
                </c:pt>
                <c:pt idx="498">
                  <c:v>50</c:v>
                </c:pt>
                <c:pt idx="499">
                  <c:v>0</c:v>
                </c:pt>
                <c:pt idx="500">
                  <c:v>50</c:v>
                </c:pt>
                <c:pt idx="501">
                  <c:v>0</c:v>
                </c:pt>
                <c:pt idx="502">
                  <c:v>50</c:v>
                </c:pt>
                <c:pt idx="503">
                  <c:v>0</c:v>
                </c:pt>
                <c:pt idx="504">
                  <c:v>50</c:v>
                </c:pt>
                <c:pt idx="505">
                  <c:v>0</c:v>
                </c:pt>
                <c:pt idx="506">
                  <c:v>50</c:v>
                </c:pt>
                <c:pt idx="507">
                  <c:v>0</c:v>
                </c:pt>
                <c:pt idx="508">
                  <c:v>50</c:v>
                </c:pt>
                <c:pt idx="509">
                  <c:v>0</c:v>
                </c:pt>
                <c:pt idx="510">
                  <c:v>50</c:v>
                </c:pt>
                <c:pt idx="511">
                  <c:v>0</c:v>
                </c:pt>
                <c:pt idx="512">
                  <c:v>50</c:v>
                </c:pt>
                <c:pt idx="513">
                  <c:v>0</c:v>
                </c:pt>
                <c:pt idx="514">
                  <c:v>50</c:v>
                </c:pt>
                <c:pt idx="515">
                  <c:v>0</c:v>
                </c:pt>
                <c:pt idx="516">
                  <c:v>50</c:v>
                </c:pt>
                <c:pt idx="517">
                  <c:v>0</c:v>
                </c:pt>
                <c:pt idx="518">
                  <c:v>50</c:v>
                </c:pt>
                <c:pt idx="519">
                  <c:v>0</c:v>
                </c:pt>
                <c:pt idx="520">
                  <c:v>50</c:v>
                </c:pt>
                <c:pt idx="521">
                  <c:v>0</c:v>
                </c:pt>
                <c:pt idx="522">
                  <c:v>50</c:v>
                </c:pt>
                <c:pt idx="523">
                  <c:v>0</c:v>
                </c:pt>
                <c:pt idx="524">
                  <c:v>50</c:v>
                </c:pt>
                <c:pt idx="525">
                  <c:v>0</c:v>
                </c:pt>
                <c:pt idx="526">
                  <c:v>50</c:v>
                </c:pt>
                <c:pt idx="527">
                  <c:v>0</c:v>
                </c:pt>
                <c:pt idx="528">
                  <c:v>50</c:v>
                </c:pt>
                <c:pt idx="529">
                  <c:v>0</c:v>
                </c:pt>
                <c:pt idx="530">
                  <c:v>50</c:v>
                </c:pt>
                <c:pt idx="531">
                  <c:v>0</c:v>
                </c:pt>
                <c:pt idx="532">
                  <c:v>50</c:v>
                </c:pt>
                <c:pt idx="533">
                  <c:v>0</c:v>
                </c:pt>
                <c:pt idx="534">
                  <c:v>50</c:v>
                </c:pt>
                <c:pt idx="535">
                  <c:v>0</c:v>
                </c:pt>
                <c:pt idx="536">
                  <c:v>50</c:v>
                </c:pt>
                <c:pt idx="537">
                  <c:v>0</c:v>
                </c:pt>
                <c:pt idx="538">
                  <c:v>50</c:v>
                </c:pt>
                <c:pt idx="539">
                  <c:v>0</c:v>
                </c:pt>
                <c:pt idx="540">
                  <c:v>50</c:v>
                </c:pt>
                <c:pt idx="541">
                  <c:v>0</c:v>
                </c:pt>
                <c:pt idx="542">
                  <c:v>50</c:v>
                </c:pt>
                <c:pt idx="543">
                  <c:v>0</c:v>
                </c:pt>
                <c:pt idx="544">
                  <c:v>50</c:v>
                </c:pt>
                <c:pt idx="545">
                  <c:v>0</c:v>
                </c:pt>
                <c:pt idx="546">
                  <c:v>50</c:v>
                </c:pt>
                <c:pt idx="547">
                  <c:v>0</c:v>
                </c:pt>
                <c:pt idx="548">
                  <c:v>50</c:v>
                </c:pt>
                <c:pt idx="549">
                  <c:v>0</c:v>
                </c:pt>
                <c:pt idx="550">
                  <c:v>50</c:v>
                </c:pt>
                <c:pt idx="551">
                  <c:v>0</c:v>
                </c:pt>
                <c:pt idx="552">
                  <c:v>50</c:v>
                </c:pt>
                <c:pt idx="553">
                  <c:v>0</c:v>
                </c:pt>
                <c:pt idx="554">
                  <c:v>50</c:v>
                </c:pt>
                <c:pt idx="555">
                  <c:v>0</c:v>
                </c:pt>
                <c:pt idx="556">
                  <c:v>50</c:v>
                </c:pt>
                <c:pt idx="557">
                  <c:v>0</c:v>
                </c:pt>
                <c:pt idx="558">
                  <c:v>50</c:v>
                </c:pt>
                <c:pt idx="559">
                  <c:v>0</c:v>
                </c:pt>
                <c:pt idx="560">
                  <c:v>50</c:v>
                </c:pt>
                <c:pt idx="561">
                  <c:v>0</c:v>
                </c:pt>
                <c:pt idx="562">
                  <c:v>50</c:v>
                </c:pt>
                <c:pt idx="563">
                  <c:v>0</c:v>
                </c:pt>
                <c:pt idx="564">
                  <c:v>50</c:v>
                </c:pt>
                <c:pt idx="565">
                  <c:v>0</c:v>
                </c:pt>
                <c:pt idx="566">
                  <c:v>50</c:v>
                </c:pt>
                <c:pt idx="567">
                  <c:v>0</c:v>
                </c:pt>
                <c:pt idx="568">
                  <c:v>50</c:v>
                </c:pt>
                <c:pt idx="569">
                  <c:v>0</c:v>
                </c:pt>
                <c:pt idx="570">
                  <c:v>50</c:v>
                </c:pt>
                <c:pt idx="571">
                  <c:v>0</c:v>
                </c:pt>
                <c:pt idx="572">
                  <c:v>50</c:v>
                </c:pt>
                <c:pt idx="573">
                  <c:v>0</c:v>
                </c:pt>
                <c:pt idx="574">
                  <c:v>50</c:v>
                </c:pt>
                <c:pt idx="575">
                  <c:v>0</c:v>
                </c:pt>
                <c:pt idx="576">
                  <c:v>50</c:v>
                </c:pt>
                <c:pt idx="577">
                  <c:v>0</c:v>
                </c:pt>
                <c:pt idx="578">
                  <c:v>50</c:v>
                </c:pt>
                <c:pt idx="579">
                  <c:v>0</c:v>
                </c:pt>
                <c:pt idx="580">
                  <c:v>50</c:v>
                </c:pt>
                <c:pt idx="581">
                  <c:v>0</c:v>
                </c:pt>
                <c:pt idx="582">
                  <c:v>50</c:v>
                </c:pt>
                <c:pt idx="583">
                  <c:v>0</c:v>
                </c:pt>
                <c:pt idx="584">
                  <c:v>50</c:v>
                </c:pt>
                <c:pt idx="585">
                  <c:v>0</c:v>
                </c:pt>
                <c:pt idx="586">
                  <c:v>50</c:v>
                </c:pt>
                <c:pt idx="587">
                  <c:v>0</c:v>
                </c:pt>
                <c:pt idx="588">
                  <c:v>50</c:v>
                </c:pt>
                <c:pt idx="589">
                  <c:v>0</c:v>
                </c:pt>
                <c:pt idx="590">
                  <c:v>50</c:v>
                </c:pt>
                <c:pt idx="591">
                  <c:v>0</c:v>
                </c:pt>
                <c:pt idx="592">
                  <c:v>50</c:v>
                </c:pt>
                <c:pt idx="593">
                  <c:v>0</c:v>
                </c:pt>
                <c:pt idx="594">
                  <c:v>50</c:v>
                </c:pt>
                <c:pt idx="595">
                  <c:v>0</c:v>
                </c:pt>
                <c:pt idx="596">
                  <c:v>50</c:v>
                </c:pt>
                <c:pt idx="597">
                  <c:v>0</c:v>
                </c:pt>
                <c:pt idx="598">
                  <c:v>50</c:v>
                </c:pt>
                <c:pt idx="599">
                  <c:v>0</c:v>
                </c:pt>
                <c:pt idx="600">
                  <c:v>50</c:v>
                </c:pt>
                <c:pt idx="601">
                  <c:v>0</c:v>
                </c:pt>
                <c:pt idx="602">
                  <c:v>50</c:v>
                </c:pt>
                <c:pt idx="603">
                  <c:v>0</c:v>
                </c:pt>
                <c:pt idx="604">
                  <c:v>50</c:v>
                </c:pt>
                <c:pt idx="605">
                  <c:v>0</c:v>
                </c:pt>
                <c:pt idx="606">
                  <c:v>50</c:v>
                </c:pt>
                <c:pt idx="607">
                  <c:v>0</c:v>
                </c:pt>
                <c:pt idx="608">
                  <c:v>50</c:v>
                </c:pt>
                <c:pt idx="609">
                  <c:v>0</c:v>
                </c:pt>
                <c:pt idx="610">
                  <c:v>50</c:v>
                </c:pt>
                <c:pt idx="611">
                  <c:v>0</c:v>
                </c:pt>
                <c:pt idx="612">
                  <c:v>50</c:v>
                </c:pt>
                <c:pt idx="613">
                  <c:v>0</c:v>
                </c:pt>
                <c:pt idx="614">
                  <c:v>50</c:v>
                </c:pt>
                <c:pt idx="615">
                  <c:v>0</c:v>
                </c:pt>
                <c:pt idx="616">
                  <c:v>50</c:v>
                </c:pt>
                <c:pt idx="617">
                  <c:v>0</c:v>
                </c:pt>
                <c:pt idx="618">
                  <c:v>50</c:v>
                </c:pt>
                <c:pt idx="619">
                  <c:v>0</c:v>
                </c:pt>
                <c:pt idx="620">
                  <c:v>50</c:v>
                </c:pt>
                <c:pt idx="621">
                  <c:v>0</c:v>
                </c:pt>
                <c:pt idx="622">
                  <c:v>50</c:v>
                </c:pt>
                <c:pt idx="623">
                  <c:v>0</c:v>
                </c:pt>
                <c:pt idx="624">
                  <c:v>50</c:v>
                </c:pt>
                <c:pt idx="625">
                  <c:v>0</c:v>
                </c:pt>
                <c:pt idx="626">
                  <c:v>50</c:v>
                </c:pt>
                <c:pt idx="627">
                  <c:v>0</c:v>
                </c:pt>
                <c:pt idx="628">
                  <c:v>50</c:v>
                </c:pt>
                <c:pt idx="629">
                  <c:v>0</c:v>
                </c:pt>
                <c:pt idx="630">
                  <c:v>50</c:v>
                </c:pt>
                <c:pt idx="631">
                  <c:v>0</c:v>
                </c:pt>
                <c:pt idx="632">
                  <c:v>50</c:v>
                </c:pt>
                <c:pt idx="633">
                  <c:v>0</c:v>
                </c:pt>
                <c:pt idx="634">
                  <c:v>50</c:v>
                </c:pt>
                <c:pt idx="635">
                  <c:v>0</c:v>
                </c:pt>
                <c:pt idx="636">
                  <c:v>50</c:v>
                </c:pt>
                <c:pt idx="637">
                  <c:v>0</c:v>
                </c:pt>
                <c:pt idx="638">
                  <c:v>50</c:v>
                </c:pt>
                <c:pt idx="639">
                  <c:v>0</c:v>
                </c:pt>
                <c:pt idx="640">
                  <c:v>50</c:v>
                </c:pt>
                <c:pt idx="641">
                  <c:v>0</c:v>
                </c:pt>
                <c:pt idx="642">
                  <c:v>50</c:v>
                </c:pt>
                <c:pt idx="643">
                  <c:v>0</c:v>
                </c:pt>
                <c:pt idx="644">
                  <c:v>50</c:v>
                </c:pt>
                <c:pt idx="645">
                  <c:v>0</c:v>
                </c:pt>
                <c:pt idx="646">
                  <c:v>50</c:v>
                </c:pt>
                <c:pt idx="647">
                  <c:v>0</c:v>
                </c:pt>
                <c:pt idx="648">
                  <c:v>50</c:v>
                </c:pt>
                <c:pt idx="649">
                  <c:v>0</c:v>
                </c:pt>
                <c:pt idx="650">
                  <c:v>50</c:v>
                </c:pt>
                <c:pt idx="651">
                  <c:v>0</c:v>
                </c:pt>
                <c:pt idx="652">
                  <c:v>50</c:v>
                </c:pt>
                <c:pt idx="653">
                  <c:v>0</c:v>
                </c:pt>
                <c:pt idx="654">
                  <c:v>50</c:v>
                </c:pt>
                <c:pt idx="655">
                  <c:v>0</c:v>
                </c:pt>
                <c:pt idx="656">
                  <c:v>50</c:v>
                </c:pt>
                <c:pt idx="657">
                  <c:v>0</c:v>
                </c:pt>
                <c:pt idx="658">
                  <c:v>50</c:v>
                </c:pt>
                <c:pt idx="659">
                  <c:v>0</c:v>
                </c:pt>
                <c:pt idx="660">
                  <c:v>50</c:v>
                </c:pt>
                <c:pt idx="661">
                  <c:v>0</c:v>
                </c:pt>
                <c:pt idx="662">
                  <c:v>50</c:v>
                </c:pt>
                <c:pt idx="663">
                  <c:v>0</c:v>
                </c:pt>
                <c:pt idx="664">
                  <c:v>50</c:v>
                </c:pt>
                <c:pt idx="665">
                  <c:v>0</c:v>
                </c:pt>
                <c:pt idx="666">
                  <c:v>50</c:v>
                </c:pt>
                <c:pt idx="667">
                  <c:v>0</c:v>
                </c:pt>
                <c:pt idx="668">
                  <c:v>50</c:v>
                </c:pt>
                <c:pt idx="669">
                  <c:v>0</c:v>
                </c:pt>
                <c:pt idx="670">
                  <c:v>50</c:v>
                </c:pt>
                <c:pt idx="671">
                  <c:v>0</c:v>
                </c:pt>
                <c:pt idx="672">
                  <c:v>50</c:v>
                </c:pt>
                <c:pt idx="673">
                  <c:v>0</c:v>
                </c:pt>
                <c:pt idx="674">
                  <c:v>50</c:v>
                </c:pt>
                <c:pt idx="675">
                  <c:v>0</c:v>
                </c:pt>
                <c:pt idx="676">
                  <c:v>50</c:v>
                </c:pt>
                <c:pt idx="677">
                  <c:v>0</c:v>
                </c:pt>
                <c:pt idx="678">
                  <c:v>50</c:v>
                </c:pt>
                <c:pt idx="679">
                  <c:v>0</c:v>
                </c:pt>
                <c:pt idx="680">
                  <c:v>50</c:v>
                </c:pt>
                <c:pt idx="681">
                  <c:v>0</c:v>
                </c:pt>
                <c:pt idx="682">
                  <c:v>50</c:v>
                </c:pt>
                <c:pt idx="683">
                  <c:v>0</c:v>
                </c:pt>
                <c:pt idx="684">
                  <c:v>50</c:v>
                </c:pt>
                <c:pt idx="685">
                  <c:v>0</c:v>
                </c:pt>
                <c:pt idx="686">
                  <c:v>50</c:v>
                </c:pt>
                <c:pt idx="687">
                  <c:v>0</c:v>
                </c:pt>
                <c:pt idx="688">
                  <c:v>50</c:v>
                </c:pt>
                <c:pt idx="689">
                  <c:v>0</c:v>
                </c:pt>
                <c:pt idx="690">
                  <c:v>50</c:v>
                </c:pt>
                <c:pt idx="691">
                  <c:v>0</c:v>
                </c:pt>
                <c:pt idx="692">
                  <c:v>50</c:v>
                </c:pt>
                <c:pt idx="693">
                  <c:v>0</c:v>
                </c:pt>
                <c:pt idx="694">
                  <c:v>50</c:v>
                </c:pt>
                <c:pt idx="695">
                  <c:v>0</c:v>
                </c:pt>
                <c:pt idx="696">
                  <c:v>50</c:v>
                </c:pt>
                <c:pt idx="697">
                  <c:v>0</c:v>
                </c:pt>
                <c:pt idx="698">
                  <c:v>50</c:v>
                </c:pt>
                <c:pt idx="699">
                  <c:v>0</c:v>
                </c:pt>
                <c:pt idx="700">
                  <c:v>50</c:v>
                </c:pt>
                <c:pt idx="701">
                  <c:v>0</c:v>
                </c:pt>
                <c:pt idx="702">
                  <c:v>50</c:v>
                </c:pt>
                <c:pt idx="703">
                  <c:v>0</c:v>
                </c:pt>
                <c:pt idx="704">
                  <c:v>50</c:v>
                </c:pt>
                <c:pt idx="705">
                  <c:v>0</c:v>
                </c:pt>
                <c:pt idx="706">
                  <c:v>50</c:v>
                </c:pt>
                <c:pt idx="707">
                  <c:v>0</c:v>
                </c:pt>
                <c:pt idx="708">
                  <c:v>50</c:v>
                </c:pt>
                <c:pt idx="709">
                  <c:v>0</c:v>
                </c:pt>
                <c:pt idx="710">
                  <c:v>50</c:v>
                </c:pt>
                <c:pt idx="711">
                  <c:v>0</c:v>
                </c:pt>
                <c:pt idx="712">
                  <c:v>50</c:v>
                </c:pt>
                <c:pt idx="713">
                  <c:v>0</c:v>
                </c:pt>
                <c:pt idx="714">
                  <c:v>50</c:v>
                </c:pt>
                <c:pt idx="715">
                  <c:v>0</c:v>
                </c:pt>
                <c:pt idx="716">
                  <c:v>50</c:v>
                </c:pt>
                <c:pt idx="717">
                  <c:v>0</c:v>
                </c:pt>
                <c:pt idx="718">
                  <c:v>50</c:v>
                </c:pt>
                <c:pt idx="719">
                  <c:v>0</c:v>
                </c:pt>
                <c:pt idx="720">
                  <c:v>50</c:v>
                </c:pt>
                <c:pt idx="721">
                  <c:v>0</c:v>
                </c:pt>
                <c:pt idx="722">
                  <c:v>50</c:v>
                </c:pt>
                <c:pt idx="723">
                  <c:v>0</c:v>
                </c:pt>
                <c:pt idx="724">
                  <c:v>50</c:v>
                </c:pt>
                <c:pt idx="725">
                  <c:v>0</c:v>
                </c:pt>
                <c:pt idx="726">
                  <c:v>50</c:v>
                </c:pt>
                <c:pt idx="727">
                  <c:v>0</c:v>
                </c:pt>
                <c:pt idx="728">
                  <c:v>50</c:v>
                </c:pt>
                <c:pt idx="729">
                  <c:v>0</c:v>
                </c:pt>
                <c:pt idx="730">
                  <c:v>50</c:v>
                </c:pt>
                <c:pt idx="731">
                  <c:v>0</c:v>
                </c:pt>
                <c:pt idx="732">
                  <c:v>50</c:v>
                </c:pt>
                <c:pt idx="733">
                  <c:v>0</c:v>
                </c:pt>
                <c:pt idx="734">
                  <c:v>50</c:v>
                </c:pt>
                <c:pt idx="735">
                  <c:v>0</c:v>
                </c:pt>
                <c:pt idx="736">
                  <c:v>50</c:v>
                </c:pt>
                <c:pt idx="737">
                  <c:v>0</c:v>
                </c:pt>
                <c:pt idx="738">
                  <c:v>50</c:v>
                </c:pt>
                <c:pt idx="739">
                  <c:v>0</c:v>
                </c:pt>
                <c:pt idx="740">
                  <c:v>50</c:v>
                </c:pt>
                <c:pt idx="741">
                  <c:v>0</c:v>
                </c:pt>
                <c:pt idx="742">
                  <c:v>50</c:v>
                </c:pt>
                <c:pt idx="743">
                  <c:v>0</c:v>
                </c:pt>
                <c:pt idx="744">
                  <c:v>50</c:v>
                </c:pt>
                <c:pt idx="745">
                  <c:v>0</c:v>
                </c:pt>
                <c:pt idx="746">
                  <c:v>50</c:v>
                </c:pt>
                <c:pt idx="747">
                  <c:v>0</c:v>
                </c:pt>
                <c:pt idx="748">
                  <c:v>50</c:v>
                </c:pt>
                <c:pt idx="749">
                  <c:v>0</c:v>
                </c:pt>
                <c:pt idx="750">
                  <c:v>50</c:v>
                </c:pt>
                <c:pt idx="751">
                  <c:v>0</c:v>
                </c:pt>
                <c:pt idx="752">
                  <c:v>50</c:v>
                </c:pt>
                <c:pt idx="753">
                  <c:v>0</c:v>
                </c:pt>
                <c:pt idx="754">
                  <c:v>50</c:v>
                </c:pt>
                <c:pt idx="755">
                  <c:v>0</c:v>
                </c:pt>
                <c:pt idx="756">
                  <c:v>50</c:v>
                </c:pt>
                <c:pt idx="757">
                  <c:v>0</c:v>
                </c:pt>
                <c:pt idx="758">
                  <c:v>50</c:v>
                </c:pt>
                <c:pt idx="759">
                  <c:v>0</c:v>
                </c:pt>
                <c:pt idx="760">
                  <c:v>50</c:v>
                </c:pt>
                <c:pt idx="761">
                  <c:v>0</c:v>
                </c:pt>
                <c:pt idx="762">
                  <c:v>50</c:v>
                </c:pt>
                <c:pt idx="763">
                  <c:v>0</c:v>
                </c:pt>
                <c:pt idx="764">
                  <c:v>50</c:v>
                </c:pt>
                <c:pt idx="765">
                  <c:v>0</c:v>
                </c:pt>
                <c:pt idx="766">
                  <c:v>50</c:v>
                </c:pt>
                <c:pt idx="767">
                  <c:v>0</c:v>
                </c:pt>
                <c:pt idx="768">
                  <c:v>50</c:v>
                </c:pt>
                <c:pt idx="769">
                  <c:v>0</c:v>
                </c:pt>
                <c:pt idx="770">
                  <c:v>50</c:v>
                </c:pt>
                <c:pt idx="771">
                  <c:v>0</c:v>
                </c:pt>
                <c:pt idx="772">
                  <c:v>50</c:v>
                </c:pt>
                <c:pt idx="773">
                  <c:v>0</c:v>
                </c:pt>
                <c:pt idx="774">
                  <c:v>50</c:v>
                </c:pt>
                <c:pt idx="775">
                  <c:v>0</c:v>
                </c:pt>
                <c:pt idx="776">
                  <c:v>50</c:v>
                </c:pt>
                <c:pt idx="777">
                  <c:v>0</c:v>
                </c:pt>
                <c:pt idx="778">
                  <c:v>50</c:v>
                </c:pt>
                <c:pt idx="779">
                  <c:v>0</c:v>
                </c:pt>
                <c:pt idx="780">
                  <c:v>50</c:v>
                </c:pt>
                <c:pt idx="781">
                  <c:v>0</c:v>
                </c:pt>
                <c:pt idx="782">
                  <c:v>50</c:v>
                </c:pt>
                <c:pt idx="783">
                  <c:v>0</c:v>
                </c:pt>
                <c:pt idx="784">
                  <c:v>50</c:v>
                </c:pt>
                <c:pt idx="785">
                  <c:v>0</c:v>
                </c:pt>
                <c:pt idx="786">
                  <c:v>50</c:v>
                </c:pt>
                <c:pt idx="787">
                  <c:v>0</c:v>
                </c:pt>
                <c:pt idx="788">
                  <c:v>50</c:v>
                </c:pt>
                <c:pt idx="789">
                  <c:v>0</c:v>
                </c:pt>
                <c:pt idx="790">
                  <c:v>50</c:v>
                </c:pt>
                <c:pt idx="791">
                  <c:v>0</c:v>
                </c:pt>
                <c:pt idx="792">
                  <c:v>50</c:v>
                </c:pt>
                <c:pt idx="793">
                  <c:v>0</c:v>
                </c:pt>
                <c:pt idx="794">
                  <c:v>50</c:v>
                </c:pt>
                <c:pt idx="795">
                  <c:v>0</c:v>
                </c:pt>
                <c:pt idx="796">
                  <c:v>50</c:v>
                </c:pt>
                <c:pt idx="797">
                  <c:v>0</c:v>
                </c:pt>
                <c:pt idx="798">
                  <c:v>50</c:v>
                </c:pt>
                <c:pt idx="799">
                  <c:v>0</c:v>
                </c:pt>
                <c:pt idx="800">
                  <c:v>50</c:v>
                </c:pt>
                <c:pt idx="801">
                  <c:v>0</c:v>
                </c:pt>
                <c:pt idx="802">
                  <c:v>50</c:v>
                </c:pt>
                <c:pt idx="803">
                  <c:v>0</c:v>
                </c:pt>
                <c:pt idx="804">
                  <c:v>50</c:v>
                </c:pt>
                <c:pt idx="805">
                  <c:v>0</c:v>
                </c:pt>
                <c:pt idx="806">
                  <c:v>50</c:v>
                </c:pt>
                <c:pt idx="807">
                  <c:v>0</c:v>
                </c:pt>
                <c:pt idx="808">
                  <c:v>50</c:v>
                </c:pt>
                <c:pt idx="809">
                  <c:v>0</c:v>
                </c:pt>
                <c:pt idx="810">
                  <c:v>50</c:v>
                </c:pt>
                <c:pt idx="811">
                  <c:v>0</c:v>
                </c:pt>
                <c:pt idx="812">
                  <c:v>50</c:v>
                </c:pt>
                <c:pt idx="813">
                  <c:v>0</c:v>
                </c:pt>
                <c:pt idx="814">
                  <c:v>50</c:v>
                </c:pt>
                <c:pt idx="815">
                  <c:v>0</c:v>
                </c:pt>
                <c:pt idx="816">
                  <c:v>50</c:v>
                </c:pt>
                <c:pt idx="817">
                  <c:v>0</c:v>
                </c:pt>
                <c:pt idx="818">
                  <c:v>50</c:v>
                </c:pt>
                <c:pt idx="819">
                  <c:v>0</c:v>
                </c:pt>
                <c:pt idx="820">
                  <c:v>50</c:v>
                </c:pt>
                <c:pt idx="821">
                  <c:v>0</c:v>
                </c:pt>
                <c:pt idx="822">
                  <c:v>50</c:v>
                </c:pt>
                <c:pt idx="823">
                  <c:v>0</c:v>
                </c:pt>
                <c:pt idx="824">
                  <c:v>50</c:v>
                </c:pt>
                <c:pt idx="825">
                  <c:v>0</c:v>
                </c:pt>
                <c:pt idx="826">
                  <c:v>50</c:v>
                </c:pt>
                <c:pt idx="827">
                  <c:v>0</c:v>
                </c:pt>
                <c:pt idx="828">
                  <c:v>50</c:v>
                </c:pt>
                <c:pt idx="829">
                  <c:v>0</c:v>
                </c:pt>
                <c:pt idx="830">
                  <c:v>50</c:v>
                </c:pt>
                <c:pt idx="831">
                  <c:v>0</c:v>
                </c:pt>
                <c:pt idx="832">
                  <c:v>50</c:v>
                </c:pt>
                <c:pt idx="833">
                  <c:v>0</c:v>
                </c:pt>
                <c:pt idx="834">
                  <c:v>50</c:v>
                </c:pt>
                <c:pt idx="835">
                  <c:v>0</c:v>
                </c:pt>
                <c:pt idx="836">
                  <c:v>50</c:v>
                </c:pt>
                <c:pt idx="837">
                  <c:v>0</c:v>
                </c:pt>
                <c:pt idx="838">
                  <c:v>50</c:v>
                </c:pt>
                <c:pt idx="839">
                  <c:v>0</c:v>
                </c:pt>
                <c:pt idx="840">
                  <c:v>50</c:v>
                </c:pt>
                <c:pt idx="841">
                  <c:v>0</c:v>
                </c:pt>
                <c:pt idx="842">
                  <c:v>50</c:v>
                </c:pt>
                <c:pt idx="843">
                  <c:v>0</c:v>
                </c:pt>
                <c:pt idx="844">
                  <c:v>50</c:v>
                </c:pt>
                <c:pt idx="845">
                  <c:v>0</c:v>
                </c:pt>
                <c:pt idx="846">
                  <c:v>50</c:v>
                </c:pt>
                <c:pt idx="847">
                  <c:v>0</c:v>
                </c:pt>
                <c:pt idx="848">
                  <c:v>50</c:v>
                </c:pt>
                <c:pt idx="849">
                  <c:v>0</c:v>
                </c:pt>
                <c:pt idx="850">
                  <c:v>50</c:v>
                </c:pt>
                <c:pt idx="851">
                  <c:v>0</c:v>
                </c:pt>
                <c:pt idx="852">
                  <c:v>50</c:v>
                </c:pt>
                <c:pt idx="853">
                  <c:v>0</c:v>
                </c:pt>
                <c:pt idx="854">
                  <c:v>50</c:v>
                </c:pt>
                <c:pt idx="855">
                  <c:v>0</c:v>
                </c:pt>
                <c:pt idx="856">
                  <c:v>50</c:v>
                </c:pt>
                <c:pt idx="857">
                  <c:v>0</c:v>
                </c:pt>
                <c:pt idx="858">
                  <c:v>50</c:v>
                </c:pt>
                <c:pt idx="859">
                  <c:v>0</c:v>
                </c:pt>
                <c:pt idx="860">
                  <c:v>50</c:v>
                </c:pt>
                <c:pt idx="861">
                  <c:v>0</c:v>
                </c:pt>
                <c:pt idx="862">
                  <c:v>50</c:v>
                </c:pt>
                <c:pt idx="863">
                  <c:v>0</c:v>
                </c:pt>
                <c:pt idx="864">
                  <c:v>50</c:v>
                </c:pt>
                <c:pt idx="865">
                  <c:v>0</c:v>
                </c:pt>
                <c:pt idx="866">
                  <c:v>50</c:v>
                </c:pt>
                <c:pt idx="867">
                  <c:v>0</c:v>
                </c:pt>
                <c:pt idx="868">
                  <c:v>50</c:v>
                </c:pt>
                <c:pt idx="869">
                  <c:v>0</c:v>
                </c:pt>
                <c:pt idx="870">
                  <c:v>50</c:v>
                </c:pt>
                <c:pt idx="871">
                  <c:v>0</c:v>
                </c:pt>
                <c:pt idx="872">
                  <c:v>50</c:v>
                </c:pt>
                <c:pt idx="873">
                  <c:v>0</c:v>
                </c:pt>
                <c:pt idx="874">
                  <c:v>50</c:v>
                </c:pt>
                <c:pt idx="875">
                  <c:v>0</c:v>
                </c:pt>
                <c:pt idx="876">
                  <c:v>50</c:v>
                </c:pt>
                <c:pt idx="877">
                  <c:v>0</c:v>
                </c:pt>
                <c:pt idx="878">
                  <c:v>50</c:v>
                </c:pt>
                <c:pt idx="879">
                  <c:v>0</c:v>
                </c:pt>
                <c:pt idx="880">
                  <c:v>50</c:v>
                </c:pt>
                <c:pt idx="881">
                  <c:v>0</c:v>
                </c:pt>
                <c:pt idx="882">
                  <c:v>50</c:v>
                </c:pt>
                <c:pt idx="883">
                  <c:v>0</c:v>
                </c:pt>
                <c:pt idx="884">
                  <c:v>50</c:v>
                </c:pt>
                <c:pt idx="885">
                  <c:v>0</c:v>
                </c:pt>
                <c:pt idx="886">
                  <c:v>50</c:v>
                </c:pt>
                <c:pt idx="887">
                  <c:v>0</c:v>
                </c:pt>
                <c:pt idx="888">
                  <c:v>50</c:v>
                </c:pt>
                <c:pt idx="889">
                  <c:v>0</c:v>
                </c:pt>
                <c:pt idx="890">
                  <c:v>50</c:v>
                </c:pt>
                <c:pt idx="891">
                  <c:v>0</c:v>
                </c:pt>
                <c:pt idx="892">
                  <c:v>50</c:v>
                </c:pt>
                <c:pt idx="893">
                  <c:v>0</c:v>
                </c:pt>
                <c:pt idx="894">
                  <c:v>50</c:v>
                </c:pt>
                <c:pt idx="895">
                  <c:v>0</c:v>
                </c:pt>
                <c:pt idx="896">
                  <c:v>50</c:v>
                </c:pt>
                <c:pt idx="897">
                  <c:v>0</c:v>
                </c:pt>
                <c:pt idx="898">
                  <c:v>50</c:v>
                </c:pt>
                <c:pt idx="899">
                  <c:v>0</c:v>
                </c:pt>
                <c:pt idx="900">
                  <c:v>50</c:v>
                </c:pt>
                <c:pt idx="901">
                  <c:v>0</c:v>
                </c:pt>
                <c:pt idx="902">
                  <c:v>50</c:v>
                </c:pt>
                <c:pt idx="903">
                  <c:v>0</c:v>
                </c:pt>
                <c:pt idx="904">
                  <c:v>50</c:v>
                </c:pt>
                <c:pt idx="905">
                  <c:v>0</c:v>
                </c:pt>
                <c:pt idx="906">
                  <c:v>50</c:v>
                </c:pt>
                <c:pt idx="907">
                  <c:v>0</c:v>
                </c:pt>
                <c:pt idx="908">
                  <c:v>50</c:v>
                </c:pt>
                <c:pt idx="909">
                  <c:v>0</c:v>
                </c:pt>
                <c:pt idx="910">
                  <c:v>50</c:v>
                </c:pt>
                <c:pt idx="911">
                  <c:v>0</c:v>
                </c:pt>
                <c:pt idx="912">
                  <c:v>50</c:v>
                </c:pt>
                <c:pt idx="913">
                  <c:v>0</c:v>
                </c:pt>
                <c:pt idx="914">
                  <c:v>50</c:v>
                </c:pt>
                <c:pt idx="915">
                  <c:v>0</c:v>
                </c:pt>
                <c:pt idx="916">
                  <c:v>50</c:v>
                </c:pt>
                <c:pt idx="917">
                  <c:v>0</c:v>
                </c:pt>
                <c:pt idx="918">
                  <c:v>50</c:v>
                </c:pt>
                <c:pt idx="919">
                  <c:v>0</c:v>
                </c:pt>
                <c:pt idx="920">
                  <c:v>50</c:v>
                </c:pt>
                <c:pt idx="921">
                  <c:v>0</c:v>
                </c:pt>
                <c:pt idx="922">
                  <c:v>50</c:v>
                </c:pt>
                <c:pt idx="923">
                  <c:v>0</c:v>
                </c:pt>
                <c:pt idx="924">
                  <c:v>50</c:v>
                </c:pt>
                <c:pt idx="925">
                  <c:v>0</c:v>
                </c:pt>
                <c:pt idx="926">
                  <c:v>50</c:v>
                </c:pt>
                <c:pt idx="927">
                  <c:v>0</c:v>
                </c:pt>
                <c:pt idx="928">
                  <c:v>50</c:v>
                </c:pt>
                <c:pt idx="929">
                  <c:v>0</c:v>
                </c:pt>
                <c:pt idx="930">
                  <c:v>50</c:v>
                </c:pt>
                <c:pt idx="931">
                  <c:v>0</c:v>
                </c:pt>
                <c:pt idx="932">
                  <c:v>50</c:v>
                </c:pt>
                <c:pt idx="933">
                  <c:v>0</c:v>
                </c:pt>
                <c:pt idx="934">
                  <c:v>50</c:v>
                </c:pt>
                <c:pt idx="935">
                  <c:v>0</c:v>
                </c:pt>
                <c:pt idx="936">
                  <c:v>50</c:v>
                </c:pt>
                <c:pt idx="937">
                  <c:v>0</c:v>
                </c:pt>
                <c:pt idx="938">
                  <c:v>50</c:v>
                </c:pt>
                <c:pt idx="939">
                  <c:v>0</c:v>
                </c:pt>
                <c:pt idx="940">
                  <c:v>50</c:v>
                </c:pt>
                <c:pt idx="941">
                  <c:v>0</c:v>
                </c:pt>
                <c:pt idx="942">
                  <c:v>50</c:v>
                </c:pt>
                <c:pt idx="943">
                  <c:v>0</c:v>
                </c:pt>
                <c:pt idx="944">
                  <c:v>50</c:v>
                </c:pt>
                <c:pt idx="945">
                  <c:v>0</c:v>
                </c:pt>
                <c:pt idx="946">
                  <c:v>50</c:v>
                </c:pt>
                <c:pt idx="947">
                  <c:v>0</c:v>
                </c:pt>
                <c:pt idx="948">
                  <c:v>50</c:v>
                </c:pt>
                <c:pt idx="949">
                  <c:v>0</c:v>
                </c:pt>
                <c:pt idx="950">
                  <c:v>50</c:v>
                </c:pt>
                <c:pt idx="951">
                  <c:v>0</c:v>
                </c:pt>
                <c:pt idx="952">
                  <c:v>50</c:v>
                </c:pt>
                <c:pt idx="953">
                  <c:v>0</c:v>
                </c:pt>
                <c:pt idx="954">
                  <c:v>50</c:v>
                </c:pt>
                <c:pt idx="955">
                  <c:v>0</c:v>
                </c:pt>
                <c:pt idx="956">
                  <c:v>50</c:v>
                </c:pt>
                <c:pt idx="957">
                  <c:v>0</c:v>
                </c:pt>
                <c:pt idx="958">
                  <c:v>50</c:v>
                </c:pt>
                <c:pt idx="959">
                  <c:v>0</c:v>
                </c:pt>
                <c:pt idx="960">
                  <c:v>50</c:v>
                </c:pt>
                <c:pt idx="961">
                  <c:v>0</c:v>
                </c:pt>
                <c:pt idx="962">
                  <c:v>50</c:v>
                </c:pt>
                <c:pt idx="963">
                  <c:v>0</c:v>
                </c:pt>
                <c:pt idx="964">
                  <c:v>50</c:v>
                </c:pt>
                <c:pt idx="965">
                  <c:v>0</c:v>
                </c:pt>
                <c:pt idx="966">
                  <c:v>50</c:v>
                </c:pt>
                <c:pt idx="967">
                  <c:v>0</c:v>
                </c:pt>
                <c:pt idx="968">
                  <c:v>50</c:v>
                </c:pt>
                <c:pt idx="969">
                  <c:v>0</c:v>
                </c:pt>
                <c:pt idx="970">
                  <c:v>50</c:v>
                </c:pt>
                <c:pt idx="971">
                  <c:v>0</c:v>
                </c:pt>
                <c:pt idx="972">
                  <c:v>50</c:v>
                </c:pt>
                <c:pt idx="973">
                  <c:v>0</c:v>
                </c:pt>
                <c:pt idx="974">
                  <c:v>50</c:v>
                </c:pt>
                <c:pt idx="975">
                  <c:v>0</c:v>
                </c:pt>
                <c:pt idx="976">
                  <c:v>50</c:v>
                </c:pt>
                <c:pt idx="977">
                  <c:v>0</c:v>
                </c:pt>
                <c:pt idx="978">
                  <c:v>50</c:v>
                </c:pt>
                <c:pt idx="979">
                  <c:v>0</c:v>
                </c:pt>
                <c:pt idx="980">
                  <c:v>50</c:v>
                </c:pt>
                <c:pt idx="981">
                  <c:v>0</c:v>
                </c:pt>
                <c:pt idx="982">
                  <c:v>50</c:v>
                </c:pt>
                <c:pt idx="983">
                  <c:v>0</c:v>
                </c:pt>
                <c:pt idx="984">
                  <c:v>50</c:v>
                </c:pt>
                <c:pt idx="985">
                  <c:v>0</c:v>
                </c:pt>
                <c:pt idx="986">
                  <c:v>50</c:v>
                </c:pt>
                <c:pt idx="987">
                  <c:v>0</c:v>
                </c:pt>
                <c:pt idx="988">
                  <c:v>50</c:v>
                </c:pt>
                <c:pt idx="989">
                  <c:v>0</c:v>
                </c:pt>
                <c:pt idx="990">
                  <c:v>50</c:v>
                </c:pt>
                <c:pt idx="991">
                  <c:v>0</c:v>
                </c:pt>
                <c:pt idx="992">
                  <c:v>50</c:v>
                </c:pt>
                <c:pt idx="993">
                  <c:v>0</c:v>
                </c:pt>
                <c:pt idx="994">
                  <c:v>50</c:v>
                </c:pt>
                <c:pt idx="995">
                  <c:v>0</c:v>
                </c:pt>
                <c:pt idx="996">
                  <c:v>50</c:v>
                </c:pt>
                <c:pt idx="997">
                  <c:v>0</c:v>
                </c:pt>
                <c:pt idx="998">
                  <c:v>50</c:v>
                </c:pt>
                <c:pt idx="999">
                  <c:v>0</c:v>
                </c:pt>
                <c:pt idx="1000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71-4FA2-AD62-BE87C759A07A}"/>
            </c:ext>
          </c:extLst>
        </c:ser>
        <c:ser>
          <c:idx val="2"/>
          <c:order val="2"/>
          <c:tx>
            <c:v>One Pump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0271-4FA2-AD62-BE87C759A07A}"/>
              </c:ext>
            </c:extLst>
          </c:dPt>
          <c:dPt>
            <c:idx val="5"/>
            <c:bubble3D val="0"/>
            <c:spPr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271-4FA2-AD62-BE87C759A07A}"/>
              </c:ext>
            </c:extLst>
          </c:dPt>
          <c:xVal>
            <c:numRef>
              <c:f>'Pump Curve'!$D$10:$D$18</c:f>
              <c:numCache>
                <c:formatCode>General</c:formatCode>
                <c:ptCount val="9"/>
              </c:numCache>
            </c:numRef>
          </c:xVal>
          <c:yVal>
            <c:numRef>
              <c:f>'Pump Curve'!$C$10:$C$18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271-4FA2-AD62-BE87C759A07A}"/>
            </c:ext>
          </c:extLst>
        </c:ser>
        <c:ser>
          <c:idx val="3"/>
          <c:order val="3"/>
          <c:tx>
            <c:v>Two Pumps</c:v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'Pump Curve'!$E$10:$E$18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'Pump Curve'!$C$10:$C$18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271-4FA2-AD62-BE87C759A07A}"/>
            </c:ext>
          </c:extLst>
        </c:ser>
        <c:ser>
          <c:idx val="4"/>
          <c:order val="4"/>
          <c:tx>
            <c:v>Lead Off</c:v>
          </c:tx>
          <c:marker>
            <c:symbol val="none"/>
          </c:marker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'System Curve'!$BA$10:$BA$25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271-4FA2-AD62-BE87C759A07A}"/>
            </c:ext>
          </c:extLst>
        </c:ser>
        <c:ser>
          <c:idx val="5"/>
          <c:order val="5"/>
          <c:tx>
            <c:v>Lead On</c:v>
          </c:tx>
          <c:spPr>
            <a:ln>
              <a:prstDash val="sysDash"/>
              <a:headEnd type="none"/>
            </a:ln>
          </c:spPr>
          <c:marker>
            <c:symbol val="none"/>
          </c:marker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'System Curve'!$BB$10:$BB$25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271-4FA2-AD62-BE87C759A07A}"/>
            </c:ext>
          </c:extLst>
        </c:ser>
        <c:ser>
          <c:idx val="6"/>
          <c:order val="6"/>
          <c:tx>
            <c:v>LeadLag Off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'System Curve'!$BC$10:$BC$25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271-4FA2-AD62-BE87C759A07A}"/>
            </c:ext>
          </c:extLst>
        </c:ser>
        <c:ser>
          <c:idx val="7"/>
          <c:order val="7"/>
          <c:tx>
            <c:v>LeadLag On</c:v>
          </c:tx>
          <c:marker>
            <c:symbol val="none"/>
          </c:marker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'System Curve'!$BD$10:$BD$25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271-4FA2-AD62-BE87C759A07A}"/>
            </c:ext>
          </c:extLst>
        </c:ser>
        <c:ser>
          <c:idx val="8"/>
          <c:order val="8"/>
          <c:tx>
            <c:v>Overflow</c:v>
          </c:tx>
          <c:spPr>
            <a:ln cap="sq">
              <a:prstDash val="sysDot"/>
            </a:ln>
          </c:spPr>
          <c:marker>
            <c:symbol val="none"/>
          </c:marker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'System Curve'!$BE$10:$BE$25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271-4FA2-AD62-BE87C759A07A}"/>
            </c:ext>
          </c:extLst>
        </c:ser>
        <c:ser>
          <c:idx val="9"/>
          <c:order val="9"/>
          <c:tx>
            <c:v>One Pump Modified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'Pump Curve'!$G$10:$G$15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'Pump Curve'!$F$10:$F$15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8-4C9A-AEE2-9F88C9EA8772}"/>
            </c:ext>
          </c:extLst>
        </c:ser>
        <c:ser>
          <c:idx val="10"/>
          <c:order val="10"/>
          <c:tx>
            <c:v>Two Pump Modified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'Pump Curve'!$H$10:$H$15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'Pump Curve'!$F$10:$F$15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F7-4434-B315-09AE0096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9688"/>
        <c:axId val="272870080"/>
      </c:scatterChart>
      <c:valAx>
        <c:axId val="272869688"/>
        <c:scaling>
          <c:orientation val="minMax"/>
          <c:max val="1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crossAx val="272870080"/>
        <c:crosses val="autoZero"/>
        <c:crossBetween val="midCat"/>
        <c:majorUnit val="100"/>
      </c:valAx>
      <c:valAx>
        <c:axId val="272870080"/>
        <c:scaling>
          <c:orientation val="minMax"/>
          <c:max val="5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</a:t>
                </a:r>
                <a:r>
                  <a:rPr lang="en-US" baseline="0"/>
                  <a:t> Head, ft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crossAx val="272869688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0.87560051535341532"/>
          <c:y val="0.42464946131025405"/>
          <c:w val="0.12439947315687148"/>
          <c:h val="0.3643077788353378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</xdr:row>
      <xdr:rowOff>9525</xdr:rowOff>
    </xdr:from>
    <xdr:to>
      <xdr:col>19</xdr:col>
      <xdr:colOff>0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885824</xdr:colOff>
      <xdr:row>33</xdr:row>
      <xdr:rowOff>219074</xdr:rowOff>
    </xdr:from>
    <xdr:to>
      <xdr:col>19</xdr:col>
      <xdr:colOff>85724</xdr:colOff>
      <xdr:row>52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600073</xdr:colOff>
      <xdr:row>0</xdr:row>
      <xdr:rowOff>257175</xdr:rowOff>
    </xdr:from>
    <xdr:to>
      <xdr:col>25</xdr:col>
      <xdr:colOff>85725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0.4207</cdr:x>
      <cdr:y>0.32967</cdr:y>
    </cdr:from>
    <cdr:to>
      <cdr:x>0.4207</cdr:x>
      <cdr:y>0.91896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3C229D1-C2D6-4393-B48D-047CDD252440}"/>
            </a:ext>
          </a:extLst>
        </cdr:cNvPr>
        <cdr:cNvCxnSpPr/>
      </cdr:nvCxnSpPr>
      <cdr:spPr>
        <a:xfrm xmlns:a="http://schemas.openxmlformats.org/drawingml/2006/main" flipV="1">
          <a:off x="4143377" y="2286000"/>
          <a:ext cx="0" cy="4086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Nofziger, Jesse" id="{EDD0267D-6608-4DE5-BEEC-438B2FECFAD1}" userId="S::jesse.nofziger@seattle.gov::c1e7a81c-09e8-4044-97de-592a21961b4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7" dT="2023-04-03T18:26:13.71" personId="{EDD0267D-6608-4DE5-BEEC-438B2FECFAD1}" id="{DB73F612-FF08-4166-BAF7-1E8E849BB36A}">
    <text xml:space="preserve">This cell feeds to the data validation list for the minor loss calculations. Input any size here that isn't already populated from the suction or discharge piping sizes.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B1:BE67"/>
  <sheetViews>
    <sheetView tabSelected="1" workbookViewId="0">
      <selection activeCell="J3" sqref="J3"/>
    </sheetView>
  </sheetViews>
  <sheetFormatPr defaultRowHeight="15" x14ac:dyDescent="0.25"/>
  <cols>
    <col min="3" max="3" width="23.42578125" customWidth="1"/>
    <col min="4" max="4" width="9.140625" customWidth="1"/>
    <col min="5" max="5" width="10.28515625" customWidth="1"/>
    <col min="14" max="14" width="9.140625" customWidth="1"/>
    <col min="20" max="20" width="12.140625" customWidth="1"/>
    <col min="43" max="47" width="9.140625" customWidth="1"/>
    <col min="48" max="48" width="12.85546875" customWidth="1"/>
    <col min="49" max="49" width="13.5703125" customWidth="1"/>
    <col min="50" max="55" width="12.85546875" customWidth="1"/>
  </cols>
  <sheetData>
    <row r="1" spans="2:57" ht="18.75" x14ac:dyDescent="0.3">
      <c r="B1" s="45" t="s">
        <v>0</v>
      </c>
      <c r="AW1" s="162" t="s">
        <v>1</v>
      </c>
    </row>
    <row r="2" spans="2:57" x14ac:dyDescent="0.25">
      <c r="B2" s="46" t="s">
        <v>2</v>
      </c>
      <c r="AW2" s="162"/>
    </row>
    <row r="3" spans="2:57" ht="15.75" thickBot="1" x14ac:dyDescent="0.3">
      <c r="B3" s="197" t="s">
        <v>181</v>
      </c>
      <c r="AW3" s="162"/>
    </row>
    <row r="4" spans="2:57" ht="15.75" thickBot="1" x14ac:dyDescent="0.3">
      <c r="B4" s="197" t="s">
        <v>182</v>
      </c>
      <c r="U4" s="148" t="s">
        <v>180</v>
      </c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50"/>
      <c r="AW4" s="162"/>
    </row>
    <row r="5" spans="2:57" ht="15.75" thickBot="1" x14ac:dyDescent="0.3">
      <c r="B5" s="146" t="s">
        <v>3</v>
      </c>
      <c r="C5" s="29" t="s">
        <v>4</v>
      </c>
      <c r="D5" s="17"/>
      <c r="U5" s="163" t="s">
        <v>5</v>
      </c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W5" s="162"/>
    </row>
    <row r="6" spans="2:57" ht="15" customHeight="1" thickBot="1" x14ac:dyDescent="0.3">
      <c r="B6" s="147"/>
      <c r="C6" s="30" t="s">
        <v>6</v>
      </c>
      <c r="D6" s="4"/>
      <c r="J6" s="157" t="s">
        <v>7</v>
      </c>
      <c r="K6" s="158"/>
      <c r="L6" s="157" t="s">
        <v>8</v>
      </c>
      <c r="M6" s="158"/>
      <c r="N6" s="157" t="s">
        <v>9</v>
      </c>
      <c r="O6" s="158"/>
      <c r="P6" s="157" t="s">
        <v>178</v>
      </c>
      <c r="Q6" s="158"/>
      <c r="R6" s="157" t="s">
        <v>10</v>
      </c>
      <c r="S6" s="158"/>
      <c r="U6" s="148" t="s">
        <v>11</v>
      </c>
      <c r="V6" s="149"/>
      <c r="W6" s="149"/>
      <c r="X6" s="149"/>
      <c r="Y6" s="150"/>
      <c r="AA6" s="148" t="s">
        <v>12</v>
      </c>
      <c r="AB6" s="149"/>
      <c r="AC6" s="149"/>
      <c r="AD6" s="149"/>
      <c r="AE6" s="149"/>
      <c r="AF6" s="149"/>
      <c r="AG6" s="150"/>
      <c r="AI6" s="148" t="s">
        <v>13</v>
      </c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50"/>
      <c r="AW6" s="162"/>
    </row>
    <row r="7" spans="2:57" ht="15.75" customHeight="1" thickBot="1" x14ac:dyDescent="0.3">
      <c r="B7" s="147"/>
      <c r="C7" s="31" t="s">
        <v>14</v>
      </c>
      <c r="D7" s="18"/>
      <c r="H7" s="141"/>
      <c r="J7" s="155">
        <f>D28</f>
        <v>0</v>
      </c>
      <c r="K7" s="156"/>
      <c r="L7" s="155">
        <f>D34</f>
        <v>0</v>
      </c>
      <c r="M7" s="156"/>
      <c r="N7" s="155">
        <f>D40</f>
        <v>0</v>
      </c>
      <c r="O7" s="156"/>
      <c r="P7" s="155">
        <f>D46</f>
        <v>0</v>
      </c>
      <c r="Q7" s="156"/>
      <c r="R7" s="195"/>
      <c r="S7" s="196"/>
      <c r="T7" s="141" t="s">
        <v>15</v>
      </c>
      <c r="U7" s="17"/>
      <c r="V7" s="17"/>
      <c r="W7" s="17"/>
      <c r="X7" s="17"/>
      <c r="Y7" s="17"/>
      <c r="Z7" s="113" t="s">
        <v>16</v>
      </c>
      <c r="AA7" s="17"/>
      <c r="AB7" s="17"/>
      <c r="AC7" s="17"/>
      <c r="AD7" s="17"/>
      <c r="AE7" s="17"/>
      <c r="AF7" s="17"/>
      <c r="AG7" s="17"/>
      <c r="AH7" s="115" t="s">
        <v>17</v>
      </c>
      <c r="AI7" s="17"/>
      <c r="AJ7" s="17"/>
      <c r="AK7" s="17"/>
      <c r="AL7" s="17"/>
      <c r="AM7" s="17"/>
      <c r="AN7" s="17"/>
      <c r="AO7" s="17"/>
      <c r="AP7" s="17"/>
      <c r="AQ7" s="111"/>
      <c r="AR7" s="111"/>
      <c r="AS7" s="111"/>
      <c r="AT7" s="111"/>
      <c r="AU7" s="4"/>
      <c r="AW7" t="s">
        <v>7</v>
      </c>
      <c r="AX7" s="141" t="s">
        <v>18</v>
      </c>
      <c r="AY7" s="141" t="s">
        <v>19</v>
      </c>
      <c r="AZ7" s="141" t="s">
        <v>179</v>
      </c>
    </row>
    <row r="8" spans="2:57" ht="15.75" customHeight="1" x14ac:dyDescent="0.25">
      <c r="B8" s="137"/>
      <c r="C8" s="32"/>
      <c r="D8" s="143"/>
      <c r="E8" s="140" t="s">
        <v>20</v>
      </c>
      <c r="H8" s="141"/>
      <c r="I8" s="6"/>
      <c r="J8" s="144" t="s">
        <v>21</v>
      </c>
      <c r="K8" s="144" t="s">
        <v>22</v>
      </c>
      <c r="L8" s="144" t="s">
        <v>21</v>
      </c>
      <c r="M8" s="160" t="s">
        <v>22</v>
      </c>
      <c r="N8" s="144" t="s">
        <v>21</v>
      </c>
      <c r="O8" s="144" t="s">
        <v>22</v>
      </c>
      <c r="P8" s="144" t="s">
        <v>21</v>
      </c>
      <c r="Q8" s="144" t="s">
        <v>22</v>
      </c>
      <c r="R8" s="144" t="s">
        <v>21</v>
      </c>
      <c r="S8" s="144" t="s">
        <v>22</v>
      </c>
      <c r="T8" s="141" t="s">
        <v>23</v>
      </c>
      <c r="U8" s="49"/>
      <c r="V8" s="49"/>
      <c r="W8" s="49"/>
      <c r="X8" s="49"/>
      <c r="Y8" s="49"/>
      <c r="Z8" s="114"/>
      <c r="AA8" s="49"/>
      <c r="AB8" s="49"/>
      <c r="AC8" s="49"/>
      <c r="AD8" s="49"/>
      <c r="AE8" s="49"/>
      <c r="AF8" s="49"/>
      <c r="AG8" s="49"/>
      <c r="AH8" s="114"/>
      <c r="AI8" s="49"/>
      <c r="AJ8" s="49"/>
      <c r="AK8" s="49"/>
      <c r="AL8" s="49"/>
      <c r="AM8" s="49"/>
      <c r="AN8" s="49"/>
      <c r="AO8" s="49"/>
      <c r="AP8" s="49"/>
      <c r="AQ8" s="112"/>
      <c r="AR8" s="112"/>
      <c r="AS8" s="112"/>
      <c r="AT8" s="112"/>
      <c r="AU8" s="49">
        <v>6</v>
      </c>
      <c r="AV8" s="144" t="s">
        <v>24</v>
      </c>
      <c r="AW8" s="144" t="s">
        <v>25</v>
      </c>
      <c r="AX8" s="144" t="s">
        <v>25</v>
      </c>
      <c r="AY8" s="144" t="s">
        <v>25</v>
      </c>
      <c r="AZ8" s="144" t="s">
        <v>25</v>
      </c>
      <c r="BA8" s="144" t="s">
        <v>26</v>
      </c>
      <c r="BB8" s="144" t="s">
        <v>27</v>
      </c>
      <c r="BC8" s="144" t="s">
        <v>28</v>
      </c>
      <c r="BD8" s="144" t="s">
        <v>29</v>
      </c>
      <c r="BE8" s="144" t="s">
        <v>30</v>
      </c>
    </row>
    <row r="9" spans="2:57" ht="15.75" customHeight="1" thickBot="1" x14ac:dyDescent="0.3">
      <c r="B9" s="147" t="s">
        <v>31</v>
      </c>
      <c r="C9" s="33" t="s">
        <v>32</v>
      </c>
      <c r="D9" s="19"/>
      <c r="E9" s="12">
        <f t="shared" ref="E9:E15" si="0">$D$5-($D$7+D9)</f>
        <v>0</v>
      </c>
      <c r="H9" s="47"/>
      <c r="I9" s="8"/>
      <c r="J9" s="159"/>
      <c r="K9" s="159"/>
      <c r="L9" s="159"/>
      <c r="M9" s="161"/>
      <c r="N9" s="145"/>
      <c r="O9" s="145"/>
      <c r="P9" s="145"/>
      <c r="Q9" s="145"/>
      <c r="R9" s="145"/>
      <c r="S9" s="145"/>
      <c r="T9" s="141" t="s">
        <v>33</v>
      </c>
      <c r="U9" s="50"/>
      <c r="V9" s="50"/>
      <c r="W9" s="50"/>
      <c r="X9" s="50"/>
      <c r="Y9" s="50"/>
      <c r="Z9" s="115"/>
      <c r="AA9" s="50"/>
      <c r="AB9" s="50"/>
      <c r="AC9" s="50"/>
      <c r="AD9" s="50"/>
      <c r="AE9" s="50"/>
      <c r="AF9" s="50"/>
      <c r="AG9" s="50"/>
      <c r="AH9" s="115"/>
      <c r="AI9" s="50"/>
      <c r="AJ9" s="50"/>
      <c r="AK9" s="50"/>
      <c r="AL9" s="50"/>
      <c r="AM9" s="50"/>
      <c r="AN9" s="50"/>
      <c r="AO9" s="50"/>
      <c r="AP9" s="50"/>
      <c r="AQ9" s="116"/>
      <c r="AR9" s="116"/>
      <c r="AS9" s="116"/>
      <c r="AT9" s="116"/>
      <c r="AU9" s="50"/>
      <c r="AV9" s="159"/>
      <c r="AW9" s="159"/>
      <c r="AX9" s="145"/>
      <c r="AY9" s="145"/>
      <c r="AZ9" s="145"/>
      <c r="BA9" s="145"/>
      <c r="BB9" s="145"/>
      <c r="BC9" s="145"/>
      <c r="BD9" s="145"/>
      <c r="BE9" s="145"/>
    </row>
    <row r="10" spans="2:57" x14ac:dyDescent="0.25">
      <c r="B10" s="147"/>
      <c r="C10" s="33" t="s">
        <v>34</v>
      </c>
      <c r="D10" s="19"/>
      <c r="E10" s="12">
        <f t="shared" si="0"/>
        <v>0</v>
      </c>
      <c r="H10" s="152" t="s">
        <v>35</v>
      </c>
      <c r="I10" s="117">
        <v>0</v>
      </c>
      <c r="J10" s="24" t="e">
        <f>(I10/449)/$J$7</f>
        <v>#DIV/0!</v>
      </c>
      <c r="K10" s="24" t="e">
        <f>(J10^2)/64.4</f>
        <v>#DIV/0!</v>
      </c>
      <c r="L10" s="25" t="e">
        <f>(I10/449)/$L$7</f>
        <v>#DIV/0!</v>
      </c>
      <c r="M10" s="25" t="e">
        <f t="shared" ref="M10:M25" si="1">((L10^2))/(2*32.2)</f>
        <v>#DIV/0!</v>
      </c>
      <c r="N10" s="25" t="e">
        <f>(I10/449)/$N$7</f>
        <v>#DIV/0!</v>
      </c>
      <c r="O10" s="25" t="e">
        <f>((N10^2))/(2*32.2)</f>
        <v>#DIV/0!</v>
      </c>
      <c r="P10" s="25" t="e">
        <f>(I10/449)/$P$7</f>
        <v>#DIV/0!</v>
      </c>
      <c r="Q10" s="25" t="e">
        <f>((P10^2))/(2*32.2)</f>
        <v>#DIV/0!</v>
      </c>
      <c r="R10" s="25" t="e">
        <f>(I10/449)/(0.25*PI()*(($R$7/12)^2))</f>
        <v>#DIV/0!</v>
      </c>
      <c r="S10" s="25" t="e">
        <f>((R10^2))/(2*32.2)</f>
        <v>#DIV/0!</v>
      </c>
      <c r="U10" s="26" t="e">
        <f>U$9*IF(U$8=$J$7,$K10,IF(U$8=$L$7,$M10,IF(U$8=$N$7,$O10,$S10)))</f>
        <v>#DIV/0!</v>
      </c>
      <c r="V10" s="26" t="e">
        <f>V$9*IF(V$8=$J$7,$K10,IF(V$8=$L$7,$M10,IF(V$8=$N$7,$O10,$S10)))</f>
        <v>#DIV/0!</v>
      </c>
      <c r="W10" s="26" t="e">
        <f>W$9*IF(W$8=$J$7,$K10,IF(W$8=$L$7,$M10,IF(W$8=$N$7,$O10,$S10)))</f>
        <v>#DIV/0!</v>
      </c>
      <c r="X10" s="26" t="e">
        <f>X$9*IF(X$8=$J$7,$K10,IF(X$8=$L$7,$M10,IF(X$8=$N$7,$O10,$S10)))</f>
        <v>#DIV/0!</v>
      </c>
      <c r="Y10" s="26" t="e">
        <f>Y$9*IF(Y$8=$J$7,$K10,IF(Y$8=$L$7,$M10,IF(Y$8=$N$7,$O10,$S10)))</f>
        <v>#DIV/0!</v>
      </c>
      <c r="Z10" s="70"/>
      <c r="AA10" s="26" t="e">
        <f>AA$9*IF(AA$8=$J$7,$K10,IF(AA$8=$L$7,$M10,IF(AA$8=$N$7,$O10,$S10)))</f>
        <v>#DIV/0!</v>
      </c>
      <c r="AB10" s="26" t="e">
        <f>AB$9*IF(AB$8=$J$7,$K10,IF(AB$8=$L$7,$M10,IF(AB$8=$N$7,$O10,$S10)))</f>
        <v>#DIV/0!</v>
      </c>
      <c r="AC10" s="26" t="e">
        <f>AC$9*IF(AC$8=$J$7,$K10,IF(AC$8=$L$7,$M10,IF(AC$8=$N$7,$O10,$S10)))</f>
        <v>#DIV/0!</v>
      </c>
      <c r="AD10" s="26" t="e">
        <f>AD$9*IF(AD$8=$J$7,$K10,IF(AD$8=$L$7,$M10,IF(AD$8=$N$7,$O10,$S10)))</f>
        <v>#DIV/0!</v>
      </c>
      <c r="AE10" s="26" t="e">
        <f>AE$9*IF(AE$8=$J$7,$K10,IF(AE$8=$L$7,$M10,IF(AE$8=$N$7,$O10,$S10)))</f>
        <v>#DIV/0!</v>
      </c>
      <c r="AF10" s="26" t="e">
        <f>AF$9*IF(AF$8=$J$7,$K10,IF(AF$8=$L$7,$M10,IF(AF$8=$N$7,$O10,$S10)))</f>
        <v>#DIV/0!</v>
      </c>
      <c r="AG10" s="25" t="e">
        <f>AG$9*IF(AG$8=$J$7,$K10,IF(AG$8=$L$7,$M10,IF(AG$8=$N$7,$O10,$S10)))</f>
        <v>#DIV/0!</v>
      </c>
      <c r="AH10" s="70"/>
      <c r="AI10" s="26" t="e">
        <f>AI$9*IF(AI$8=$J$7,$K10,IF(AI$8=$L$7,$M10,IF(AI$8=$N$7,$O10,$S10)))</f>
        <v>#DIV/0!</v>
      </c>
      <c r="AJ10" s="26" t="e">
        <f>AJ$9*IF(AJ$8=$J$7,$K10,IF(AJ$8=$L$7,$M10,IF(AJ$8=$N$7,$O10,$S10)))</f>
        <v>#DIV/0!</v>
      </c>
      <c r="AK10" s="26" t="e">
        <f>AK$9*IF(AK$8=$J$7,$K10,IF(AK$8=$L$7,$M10,IF(AK$8=$N$7,$O10,$S10)))</f>
        <v>#DIV/0!</v>
      </c>
      <c r="AL10" s="26" t="e">
        <f>AL$9*IF(AL$8=$J$7,$K10,IF(AL$8=$L$7,$M10,IF(AL$8=$N$7,$O10,$S10)))</f>
        <v>#DIV/0!</v>
      </c>
      <c r="AM10" s="26" t="e">
        <f>AM$9*IF(AM$8=$J$7,$K10,IF(AM$8=$L$7,$M10,IF(AM$8=$N$7,$O10,$S10)))</f>
        <v>#DIV/0!</v>
      </c>
      <c r="AN10" s="26" t="e">
        <f>AN$9*IF(AN$8=$J$7,$K10,IF(AN$8=$L$7,$M10,IF(AN$8=$N$7,$O10,$S10)))</f>
        <v>#DIV/0!</v>
      </c>
      <c r="AO10" s="26" t="e">
        <f>AO$9*IF(AO$8=$J$7,$K10,IF(AO$8=$L$7,$M10,IF(AO$8=$N$7,$O10,$S10)))</f>
        <v>#DIV/0!</v>
      </c>
      <c r="AP10" s="26" t="e">
        <f>AP$9*IF(AP$8=$J$7,$K10,IF(AP$8=$L$7,$M10,IF(AP$8=$N$7,$O10,$S10)))</f>
        <v>#DIV/0!</v>
      </c>
      <c r="AQ10" s="72" t="e">
        <f t="shared" ref="AQ10:AT25" si="2">AQ$9*IF(AQ$8=$L$7,$M10,$O10)</f>
        <v>#DIV/0!</v>
      </c>
      <c r="AR10" s="72" t="e">
        <f t="shared" si="2"/>
        <v>#DIV/0!</v>
      </c>
      <c r="AS10" s="72" t="e">
        <f t="shared" si="2"/>
        <v>#DIV/0!</v>
      </c>
      <c r="AT10" s="72" t="e">
        <f t="shared" si="2"/>
        <v>#DIV/0!</v>
      </c>
      <c r="AU10" s="73" t="e">
        <f t="shared" ref="AU10:AU25" si="3">AU$9*IF(AU$8=$L$7,$M10,$O10)</f>
        <v>#DIV/0!</v>
      </c>
      <c r="AV10" s="25" t="e">
        <f>SUM(AI10:AU10)</f>
        <v>#DIV/0!</v>
      </c>
      <c r="AW10" s="72" t="e">
        <f>(10.44*$D$23*(I10^1.85))/(($D$21^1.85)*($D$22^4.87))</f>
        <v>#DIV/0!</v>
      </c>
      <c r="AX10" s="72" t="e">
        <f t="shared" ref="AX10:AX25" si="4">(10.44*$D$35*(I10^1.85))/(($D$33^1.85)*($D$34^4.87))</f>
        <v>#DIV/0!</v>
      </c>
      <c r="AY10" s="25" t="e">
        <f t="shared" ref="AY10:AZ25" si="5">(10.44*$D$41*(I10^1.85))/(($D$39^1.85)*($D$40^4.87))</f>
        <v>#DIV/0!</v>
      </c>
      <c r="AZ10" s="25" t="e">
        <f>(10.44*$D$47*(I10^1.85))/(($D$45^1.85)*($D$46^4.87))</f>
        <v>#DIV/0!</v>
      </c>
      <c r="BA10" s="25" t="e">
        <f>SUM(AV10,AX10:AZ10)+$E$9</f>
        <v>#DIV/0!</v>
      </c>
      <c r="BB10" s="25" t="e">
        <f>SUM(AV10,AX10:AZ10)+$E$11</f>
        <v>#DIV/0!</v>
      </c>
      <c r="BC10" s="25" t="e">
        <f>$E$10+SUM(AV10,AX10:AZ10)</f>
        <v>#DIV/0!</v>
      </c>
      <c r="BD10" s="25" t="e">
        <f>$E$12+SUM(AV10, AX10:AZ10)</f>
        <v>#DIV/0!</v>
      </c>
      <c r="BE10" s="25" t="e">
        <f>$E$13+SUM(AV10,AX10:AZ10)</f>
        <v>#DIV/0!</v>
      </c>
    </row>
    <row r="11" spans="2:57" x14ac:dyDescent="0.25">
      <c r="B11" s="147"/>
      <c r="C11" s="33" t="s">
        <v>36</v>
      </c>
      <c r="D11" s="19"/>
      <c r="E11" s="12">
        <f t="shared" si="0"/>
        <v>0</v>
      </c>
      <c r="H11" s="153"/>
      <c r="I11" s="118">
        <v>100</v>
      </c>
      <c r="J11" s="26" t="e">
        <f t="shared" ref="J11:J25" si="6">(I11/449)/$J$7</f>
        <v>#DIV/0!</v>
      </c>
      <c r="K11" s="26" t="e">
        <f t="shared" ref="K11:K25" si="7">(J11^2)/64.4</f>
        <v>#DIV/0!</v>
      </c>
      <c r="L11" s="26" t="e">
        <f t="shared" ref="L11:L25" si="8">(I11/449)/$L$7</f>
        <v>#DIV/0!</v>
      </c>
      <c r="M11" s="26" t="e">
        <f t="shared" si="1"/>
        <v>#DIV/0!</v>
      </c>
      <c r="N11" s="26" t="e">
        <f t="shared" ref="N11:N25" si="9">(I11/449)/$N$7</f>
        <v>#DIV/0!</v>
      </c>
      <c r="O11" s="26" t="e">
        <f t="shared" ref="O11:O25" si="10">((N11^2))/(2*32.2)</f>
        <v>#DIV/0!</v>
      </c>
      <c r="P11" s="26" t="e">
        <f t="shared" ref="P11:P25" si="11">(I11/449)/$P$7</f>
        <v>#DIV/0!</v>
      </c>
      <c r="Q11" s="26" t="e">
        <f t="shared" ref="Q11:Q25" si="12">((P11^2))/(2*32.2)</f>
        <v>#DIV/0!</v>
      </c>
      <c r="R11" s="26" t="e">
        <f t="shared" ref="R11:R25" si="13">(I11/449)/(0.25*PI()*(($R$7/12)^2))</f>
        <v>#DIV/0!</v>
      </c>
      <c r="S11" s="26" t="e">
        <f t="shared" ref="S11:S25" si="14">((R11^2))/(2*32.2)</f>
        <v>#DIV/0!</v>
      </c>
      <c r="U11" s="26" t="e">
        <f>U$9*IF(U$8=$J$7,$K11,IF(U$8=$L$7,$M11,IF(U$8=$N$7,$O11,$S11)))</f>
        <v>#DIV/0!</v>
      </c>
      <c r="V11" s="26" t="e">
        <f>V$9*IF(V$8=$J$7,$K11,IF(V$8=$L$7,$M11,IF(V$8=$N$7,$O11,$S11)))</f>
        <v>#DIV/0!</v>
      </c>
      <c r="W11" s="26" t="e">
        <f>W$9*IF(W$8=$J$7,$K11,IF(W$8=$L$7,$M11,IF(W$8=$N$7,$O11,$S11)))</f>
        <v>#DIV/0!</v>
      </c>
      <c r="X11" s="26" t="e">
        <f>X$9*IF(X$8=$J$7,$K11,IF(X$8=$L$7,$M11,IF(X$8=$N$7,$O11,$S11)))</f>
        <v>#DIV/0!</v>
      </c>
      <c r="Y11" s="26" t="e">
        <f>Y$9*IF(Y$8=$J$7,$K11,IF(Y$8=$L$7,$M11,IF(Y$8=$N$7,$O11,$S11)))</f>
        <v>#DIV/0!</v>
      </c>
      <c r="Z11" s="70"/>
      <c r="AA11" s="26" t="e">
        <f>AA$9*IF(AA$8=$J$7,$K11,IF(AA$8=$L$7,$M11,IF(AA$8=$N$7,$O11,$S11)))</f>
        <v>#DIV/0!</v>
      </c>
      <c r="AB11" s="26" t="e">
        <f>AB$9*IF(AB$8=$J$7,$K11,IF(AB$8=$L$7,$M11,IF(AB$8=$N$7,$O11,$S11)))</f>
        <v>#DIV/0!</v>
      </c>
      <c r="AC11" s="26" t="e">
        <f>AC$9*IF(AC$8=$J$7,$K11,IF(AC$8=$L$7,$M11,IF(AC$8=$N$7,$O11,$S11)))</f>
        <v>#DIV/0!</v>
      </c>
      <c r="AD11" s="26" t="e">
        <f>AD$9*IF(AD$8=$J$7,$K11,IF(AD$8=$L$7,$M11,IF(AD$8=$N$7,$O11,$S11)))</f>
        <v>#DIV/0!</v>
      </c>
      <c r="AE11" s="26" t="e">
        <f>AE$9*IF(AE$8=$J$7,$K11,IF(AE$8=$L$7,$M11,IF(AE$8=$N$7,$O11,$S11)))</f>
        <v>#DIV/0!</v>
      </c>
      <c r="AF11" s="26" t="e">
        <f>AF$9*IF(AF$8=$J$7,$K11,IF(AF$8=$L$7,$M11,IF(AF$8=$N$7,$O11,$S11)))</f>
        <v>#DIV/0!</v>
      </c>
      <c r="AG11" s="26" t="e">
        <f>AG$9*IF(AG$8=$J$7,$K11,IF(AG$8=$L$7,$M11,IF(AG$8=$N$7,$O11,$S11)))</f>
        <v>#DIV/0!</v>
      </c>
      <c r="AH11" s="70"/>
      <c r="AI11" s="26" t="e">
        <f>AI$9*IF(AI$8=$J$7,$K11,IF(AI$8=$L$7,$M11,IF(AI$8=$N$7,$O11,$S11)))</f>
        <v>#DIV/0!</v>
      </c>
      <c r="AJ11" s="26" t="e">
        <f>AJ$9*IF(AJ$8=$J$7,$K11,IF(AJ$8=$L$7,$M11,IF(AJ$8=$N$7,$O11,$S11)))</f>
        <v>#DIV/0!</v>
      </c>
      <c r="AK11" s="26" t="e">
        <f>AK$9*IF(AK$8=$J$7,$K11,IF(AK$8=$L$7,$M11,IF(AK$8=$N$7,$O11,$S11)))</f>
        <v>#DIV/0!</v>
      </c>
      <c r="AL11" s="26" t="e">
        <f>AL$9*IF(AL$8=$J$7,$K11,IF(AL$8=$L$7,$M11,IF(AL$8=$N$7,$O11,$S11)))</f>
        <v>#DIV/0!</v>
      </c>
      <c r="AM11" s="26" t="e">
        <f>AM$9*IF(AM$8=$J$7,$K11,IF(AM$8=$L$7,$M11,IF(AM$8=$N$7,$O11,$S11)))</f>
        <v>#DIV/0!</v>
      </c>
      <c r="AN11" s="26" t="e">
        <f>AN$9*IF(AN$8=$J$7,$K11,IF(AN$8=$L$7,$M11,IF(AN$8=$N$7,$O11,$S11)))</f>
        <v>#DIV/0!</v>
      </c>
      <c r="AO11" s="26" t="e">
        <f>AO$9*IF(AO$8=$J$7,$K11,IF(AO$8=$L$7,$M11,IF(AO$8=$N$7,$O11,$S11)))</f>
        <v>#DIV/0!</v>
      </c>
      <c r="AP11" s="26" t="e">
        <f>AP$9*IF(AP$8=$J$7,$K11,IF(AP$8=$L$7,$M11,IF(AP$8=$N$7,$O11,$S11)))</f>
        <v>#DIV/0!</v>
      </c>
      <c r="AQ11" s="40" t="e">
        <f t="shared" si="2"/>
        <v>#DIV/0!</v>
      </c>
      <c r="AR11" s="40" t="e">
        <f t="shared" si="2"/>
        <v>#DIV/0!</v>
      </c>
      <c r="AS11" s="40" t="e">
        <f t="shared" si="2"/>
        <v>#DIV/0!</v>
      </c>
      <c r="AT11" s="40" t="e">
        <f t="shared" si="2"/>
        <v>#DIV/0!</v>
      </c>
      <c r="AU11" s="74" t="e">
        <f t="shared" si="3"/>
        <v>#DIV/0!</v>
      </c>
      <c r="AV11" s="26" t="e">
        <f t="shared" ref="AV11:AV25" si="15">SUM(AI11:AU11)</f>
        <v>#DIV/0!</v>
      </c>
      <c r="AW11" s="40" t="e">
        <f t="shared" ref="AW11:AW25" si="16">(10.44*$D$23*(I11^1.85))/(($D$21^1.85)*($D$22^4.87))</f>
        <v>#DIV/0!</v>
      </c>
      <c r="AX11" s="40" t="e">
        <f t="shared" si="4"/>
        <v>#DIV/0!</v>
      </c>
      <c r="AY11" s="26" t="e">
        <f t="shared" si="5"/>
        <v>#DIV/0!</v>
      </c>
      <c r="AZ11" s="26" t="e">
        <f t="shared" ref="AZ11:AZ25" si="17">(10.44*$D$47*(I11^1.85))/(($D$45^1.85)*($D$46^4.87))</f>
        <v>#DIV/0!</v>
      </c>
      <c r="BA11" s="26" t="e">
        <f t="shared" ref="BA11:BA25" si="18">SUM(AV11,AX11:AZ11)+$E$9</f>
        <v>#DIV/0!</v>
      </c>
      <c r="BB11" s="26" t="e">
        <f t="shared" ref="BB11:BB25" si="19">SUM(AV11,AX11:AZ11)+$E$11</f>
        <v>#DIV/0!</v>
      </c>
      <c r="BC11" s="26" t="e">
        <f t="shared" ref="BC11:BC25" si="20">$E$10+SUM(AV11,AX11:AZ11)</f>
        <v>#DIV/0!</v>
      </c>
      <c r="BD11" s="26" t="e">
        <f t="shared" ref="BD11:BD25" si="21">$E$12+SUM(AV11, AX11:AZ11)</f>
        <v>#DIV/0!</v>
      </c>
      <c r="BE11" s="26" t="e">
        <f t="shared" ref="BE11:BE25" si="22">$E$13+SUM(AV11,AX11:AZ11)</f>
        <v>#DIV/0!</v>
      </c>
    </row>
    <row r="12" spans="2:57" x14ac:dyDescent="0.25">
      <c r="B12" s="147"/>
      <c r="C12" s="33" t="s">
        <v>37</v>
      </c>
      <c r="D12" s="19"/>
      <c r="E12" s="12">
        <f t="shared" si="0"/>
        <v>0</v>
      </c>
      <c r="H12" s="153"/>
      <c r="I12" s="118">
        <v>200</v>
      </c>
      <c r="J12" s="26" t="e">
        <f t="shared" si="6"/>
        <v>#DIV/0!</v>
      </c>
      <c r="K12" s="26" t="e">
        <f t="shared" si="7"/>
        <v>#DIV/0!</v>
      </c>
      <c r="L12" s="26" t="e">
        <f t="shared" si="8"/>
        <v>#DIV/0!</v>
      </c>
      <c r="M12" s="26" t="e">
        <f t="shared" si="1"/>
        <v>#DIV/0!</v>
      </c>
      <c r="N12" s="26" t="e">
        <f t="shared" si="9"/>
        <v>#DIV/0!</v>
      </c>
      <c r="O12" s="26" t="e">
        <f t="shared" si="10"/>
        <v>#DIV/0!</v>
      </c>
      <c r="P12" s="26" t="e">
        <f t="shared" si="11"/>
        <v>#DIV/0!</v>
      </c>
      <c r="Q12" s="26" t="e">
        <f t="shared" si="12"/>
        <v>#DIV/0!</v>
      </c>
      <c r="R12" s="26" t="e">
        <f t="shared" si="13"/>
        <v>#DIV/0!</v>
      </c>
      <c r="S12" s="26" t="e">
        <f t="shared" si="14"/>
        <v>#DIV/0!</v>
      </c>
      <c r="U12" s="26" t="e">
        <f>U$9*IF(U$8=$J$7,$K12,IF(U$8=$L$7,$M12,IF(U$8=$N$7,$O12,$S12)))</f>
        <v>#DIV/0!</v>
      </c>
      <c r="V12" s="26" t="e">
        <f>V$9*IF(V$8=$J$7,$K12,IF(V$8=$L$7,$M12,IF(V$8=$N$7,$O12,$S12)))</f>
        <v>#DIV/0!</v>
      </c>
      <c r="W12" s="26" t="e">
        <f>W$9*IF(W$8=$J$7,$K12,IF(W$8=$L$7,$M12,IF(W$8=$N$7,$O12,$S12)))</f>
        <v>#DIV/0!</v>
      </c>
      <c r="X12" s="26" t="e">
        <f>X$9*IF(X$8=$J$7,$K12,IF(X$8=$L$7,$M12,IF(X$8=$N$7,$O12,$S12)))</f>
        <v>#DIV/0!</v>
      </c>
      <c r="Y12" s="26" t="e">
        <f>Y$9*IF(Y$8=$J$7,$K12,IF(Y$8=$L$7,$M12,IF(Y$8=$N$7,$O12,$S12)))</f>
        <v>#DIV/0!</v>
      </c>
      <c r="Z12" s="70"/>
      <c r="AA12" s="26" t="e">
        <f>AA$9*IF(AA$8=$J$7,$K12,IF(AA$8=$L$7,$M12,IF(AA$8=$N$7,$O12,$S12)))</f>
        <v>#DIV/0!</v>
      </c>
      <c r="AB12" s="26" t="e">
        <f>AB$9*IF(AB$8=$J$7,$K12,IF(AB$8=$L$7,$M12,IF(AB$8=$N$7,$O12,$S12)))</f>
        <v>#DIV/0!</v>
      </c>
      <c r="AC12" s="26" t="e">
        <f>AC$9*IF(AC$8=$J$7,$K12,IF(AC$8=$L$7,$M12,IF(AC$8=$N$7,$O12,$S12)))</f>
        <v>#DIV/0!</v>
      </c>
      <c r="AD12" s="26" t="e">
        <f>AD$9*IF(AD$8=$J$7,$K12,IF(AD$8=$L$7,$M12,IF(AD$8=$N$7,$O12,$S12)))</f>
        <v>#DIV/0!</v>
      </c>
      <c r="AE12" s="26" t="e">
        <f>AE$9*IF(AE$8=$J$7,$K12,IF(AE$8=$L$7,$M12,IF(AE$8=$N$7,$O12,$S12)))</f>
        <v>#DIV/0!</v>
      </c>
      <c r="AF12" s="26" t="e">
        <f>AF$9*IF(AF$8=$J$7,$K12,IF(AF$8=$L$7,$M12,IF(AF$8=$N$7,$O12,$S12)))</f>
        <v>#DIV/0!</v>
      </c>
      <c r="AG12" s="26" t="e">
        <f>AG$9*IF(AG$8=$J$7,$K12,IF(AG$8=$L$7,$M12,IF(AG$8=$N$7,$O12,$S12)))</f>
        <v>#DIV/0!</v>
      </c>
      <c r="AH12" s="70"/>
      <c r="AI12" s="26" t="e">
        <f>AI$9*IF(AI$8=$J$7,$K12,IF(AI$8=$L$7,$M12,IF(AI$8=$N$7,$O12,$S12)))</f>
        <v>#DIV/0!</v>
      </c>
      <c r="AJ12" s="26" t="e">
        <f>AJ$9*IF(AJ$8=$J$7,$K12,IF(AJ$8=$L$7,$M12,IF(AJ$8=$N$7,$O12,$S12)))</f>
        <v>#DIV/0!</v>
      </c>
      <c r="AK12" s="26" t="e">
        <f>AK$9*IF(AK$8=$J$7,$K12,IF(AK$8=$L$7,$M12,IF(AK$8=$N$7,$O12,$S12)))</f>
        <v>#DIV/0!</v>
      </c>
      <c r="AL12" s="26" t="e">
        <f>AL$9*IF(AL$8=$J$7,$K12,IF(AL$8=$L$7,$M12,IF(AL$8=$N$7,$O12,$S12)))</f>
        <v>#DIV/0!</v>
      </c>
      <c r="AM12" s="26" t="e">
        <f>AM$9*IF(AM$8=$J$7,$K12,IF(AM$8=$L$7,$M12,IF(AM$8=$N$7,$O12,$S12)))</f>
        <v>#DIV/0!</v>
      </c>
      <c r="AN12" s="26" t="e">
        <f>AN$9*IF(AN$8=$J$7,$K12,IF(AN$8=$L$7,$M12,IF(AN$8=$N$7,$O12,$S12)))</f>
        <v>#DIV/0!</v>
      </c>
      <c r="AO12" s="26" t="e">
        <f>AO$9*IF(AO$8=$J$7,$K12,IF(AO$8=$L$7,$M12,IF(AO$8=$N$7,$O12,$S12)))</f>
        <v>#DIV/0!</v>
      </c>
      <c r="AP12" s="26" t="e">
        <f>AP$9*IF(AP$8=$J$7,$K12,IF(AP$8=$L$7,$M12,IF(AP$8=$N$7,$O12,$S12)))</f>
        <v>#DIV/0!</v>
      </c>
      <c r="AQ12" s="40" t="e">
        <f t="shared" si="2"/>
        <v>#DIV/0!</v>
      </c>
      <c r="AR12" s="40" t="e">
        <f t="shared" si="2"/>
        <v>#DIV/0!</v>
      </c>
      <c r="AS12" s="40" t="e">
        <f t="shared" si="2"/>
        <v>#DIV/0!</v>
      </c>
      <c r="AT12" s="40" t="e">
        <f t="shared" si="2"/>
        <v>#DIV/0!</v>
      </c>
      <c r="AU12" s="74" t="e">
        <f t="shared" si="3"/>
        <v>#DIV/0!</v>
      </c>
      <c r="AV12" s="26" t="e">
        <f t="shared" si="15"/>
        <v>#DIV/0!</v>
      </c>
      <c r="AW12" s="40" t="e">
        <f t="shared" si="16"/>
        <v>#DIV/0!</v>
      </c>
      <c r="AX12" s="40" t="e">
        <f t="shared" si="4"/>
        <v>#DIV/0!</v>
      </c>
      <c r="AY12" s="26" t="e">
        <f t="shared" si="5"/>
        <v>#DIV/0!</v>
      </c>
      <c r="AZ12" s="26" t="e">
        <f t="shared" si="17"/>
        <v>#DIV/0!</v>
      </c>
      <c r="BA12" s="26" t="e">
        <f t="shared" si="18"/>
        <v>#DIV/0!</v>
      </c>
      <c r="BB12" s="26" t="e">
        <f t="shared" si="19"/>
        <v>#DIV/0!</v>
      </c>
      <c r="BC12" s="26" t="e">
        <f t="shared" si="20"/>
        <v>#DIV/0!</v>
      </c>
      <c r="BD12" s="26" t="e">
        <f t="shared" si="21"/>
        <v>#DIV/0!</v>
      </c>
      <c r="BE12" s="26" t="e">
        <f t="shared" si="22"/>
        <v>#DIV/0!</v>
      </c>
    </row>
    <row r="13" spans="2:57" ht="15.75" thickBot="1" x14ac:dyDescent="0.3">
      <c r="B13" s="151"/>
      <c r="C13" s="34" t="s">
        <v>38</v>
      </c>
      <c r="D13" s="20"/>
      <c r="E13" s="139">
        <f t="shared" si="0"/>
        <v>0</v>
      </c>
      <c r="H13" s="153"/>
      <c r="I13" s="118">
        <v>300</v>
      </c>
      <c r="J13" s="26" t="e">
        <f t="shared" si="6"/>
        <v>#DIV/0!</v>
      </c>
      <c r="K13" s="26" t="e">
        <f t="shared" si="7"/>
        <v>#DIV/0!</v>
      </c>
      <c r="L13" s="26" t="e">
        <f t="shared" si="8"/>
        <v>#DIV/0!</v>
      </c>
      <c r="M13" s="26" t="e">
        <f t="shared" si="1"/>
        <v>#DIV/0!</v>
      </c>
      <c r="N13" s="26" t="e">
        <f t="shared" si="9"/>
        <v>#DIV/0!</v>
      </c>
      <c r="O13" s="26" t="e">
        <f t="shared" si="10"/>
        <v>#DIV/0!</v>
      </c>
      <c r="P13" s="26" t="e">
        <f t="shared" si="11"/>
        <v>#DIV/0!</v>
      </c>
      <c r="Q13" s="26" t="e">
        <f t="shared" si="12"/>
        <v>#DIV/0!</v>
      </c>
      <c r="R13" s="26" t="e">
        <f t="shared" si="13"/>
        <v>#DIV/0!</v>
      </c>
      <c r="S13" s="26" t="e">
        <f t="shared" si="14"/>
        <v>#DIV/0!</v>
      </c>
      <c r="U13" s="26" t="e">
        <f>U$9*IF(U$8=$J$7,$K13,IF(U$8=$L$7,$M13,IF(U$8=$N$7,$O13,$S13)))</f>
        <v>#DIV/0!</v>
      </c>
      <c r="V13" s="26" t="e">
        <f>V$9*IF(V$8=$J$7,$K13,IF(V$8=$L$7,$M13,IF(V$8=$N$7,$O13,$S13)))</f>
        <v>#DIV/0!</v>
      </c>
      <c r="W13" s="26" t="e">
        <f>W$9*IF(W$8=$J$7,$K13,IF(W$8=$L$7,$M13,IF(W$8=$N$7,$O13,$S13)))</f>
        <v>#DIV/0!</v>
      </c>
      <c r="X13" s="26" t="e">
        <f>X$9*IF(X$8=$J$7,$K13,IF(X$8=$L$7,$M13,IF(X$8=$N$7,$O13,$S13)))</f>
        <v>#DIV/0!</v>
      </c>
      <c r="Y13" s="26" t="e">
        <f>Y$9*IF(Y$8=$J$7,$K13,IF(Y$8=$L$7,$M13,IF(Y$8=$N$7,$O13,$S13)))</f>
        <v>#DIV/0!</v>
      </c>
      <c r="Z13" s="70"/>
      <c r="AA13" s="26" t="e">
        <f>AA$9*IF(AA$8=$J$7,$K13,IF(AA$8=$L$7,$M13,IF(AA$8=$N$7,$O13,$S13)))</f>
        <v>#DIV/0!</v>
      </c>
      <c r="AB13" s="26" t="e">
        <f>AB$9*IF(AB$8=$J$7,$K13,IF(AB$8=$L$7,$M13,IF(AB$8=$N$7,$O13,$S13)))</f>
        <v>#DIV/0!</v>
      </c>
      <c r="AC13" s="26" t="e">
        <f>AC$9*IF(AC$8=$J$7,$K13,IF(AC$8=$L$7,$M13,IF(AC$8=$N$7,$O13,$S13)))</f>
        <v>#DIV/0!</v>
      </c>
      <c r="AD13" s="26" t="e">
        <f>AD$9*IF(AD$8=$J$7,$K13,IF(AD$8=$L$7,$M13,IF(AD$8=$N$7,$O13,$S13)))</f>
        <v>#DIV/0!</v>
      </c>
      <c r="AE13" s="26" t="e">
        <f>AE$9*IF(AE$8=$J$7,$K13,IF(AE$8=$L$7,$M13,IF(AE$8=$N$7,$O13,$S13)))</f>
        <v>#DIV/0!</v>
      </c>
      <c r="AF13" s="26" t="e">
        <f>AF$9*IF(AF$8=$J$7,$K13,IF(AF$8=$L$7,$M13,IF(AF$8=$N$7,$O13,$S13)))</f>
        <v>#DIV/0!</v>
      </c>
      <c r="AG13" s="26" t="e">
        <f>AG$9*IF(AG$8=$J$7,$K13,IF(AG$8=$L$7,$M13,IF(AG$8=$N$7,$O13,$S13)))</f>
        <v>#DIV/0!</v>
      </c>
      <c r="AH13" s="70"/>
      <c r="AI13" s="26" t="e">
        <f>AI$9*IF(AI$8=$J$7,$K13,IF(AI$8=$L$7,$M13,IF(AI$8=$N$7,$O13,$S13)))</f>
        <v>#DIV/0!</v>
      </c>
      <c r="AJ13" s="26" t="e">
        <f>AJ$9*IF(AJ$8=$J$7,$K13,IF(AJ$8=$L$7,$M13,IF(AJ$8=$N$7,$O13,$S13)))</f>
        <v>#DIV/0!</v>
      </c>
      <c r="AK13" s="26" t="e">
        <f>AK$9*IF(AK$8=$J$7,$K13,IF(AK$8=$L$7,$M13,IF(AK$8=$N$7,$O13,$S13)))</f>
        <v>#DIV/0!</v>
      </c>
      <c r="AL13" s="26" t="e">
        <f>AL$9*IF(AL$8=$J$7,$K13,IF(AL$8=$L$7,$M13,IF(AL$8=$N$7,$O13,$S13)))</f>
        <v>#DIV/0!</v>
      </c>
      <c r="AM13" s="26" t="e">
        <f>AM$9*IF(AM$8=$J$7,$K13,IF(AM$8=$L$7,$M13,IF(AM$8=$N$7,$O13,$S13)))</f>
        <v>#DIV/0!</v>
      </c>
      <c r="AN13" s="26" t="e">
        <f>AN$9*IF(AN$8=$J$7,$K13,IF(AN$8=$L$7,$M13,IF(AN$8=$N$7,$O13,$S13)))</f>
        <v>#DIV/0!</v>
      </c>
      <c r="AO13" s="26" t="e">
        <f>AO$9*IF(AO$8=$J$7,$K13,IF(AO$8=$L$7,$M13,IF(AO$8=$N$7,$O13,$S13)))</f>
        <v>#DIV/0!</v>
      </c>
      <c r="AP13" s="26" t="e">
        <f>AP$9*IF(AP$8=$J$7,$K13,IF(AP$8=$L$7,$M13,IF(AP$8=$N$7,$O13,$S13)))</f>
        <v>#DIV/0!</v>
      </c>
      <c r="AQ13" s="40" t="e">
        <f t="shared" si="2"/>
        <v>#DIV/0!</v>
      </c>
      <c r="AR13" s="40" t="e">
        <f t="shared" si="2"/>
        <v>#DIV/0!</v>
      </c>
      <c r="AS13" s="40" t="e">
        <f t="shared" si="2"/>
        <v>#DIV/0!</v>
      </c>
      <c r="AT13" s="40" t="e">
        <f t="shared" si="2"/>
        <v>#DIV/0!</v>
      </c>
      <c r="AU13" s="74" t="e">
        <f t="shared" si="3"/>
        <v>#DIV/0!</v>
      </c>
      <c r="AV13" s="26" t="e">
        <f t="shared" si="15"/>
        <v>#DIV/0!</v>
      </c>
      <c r="AW13" s="40" t="e">
        <f t="shared" si="16"/>
        <v>#DIV/0!</v>
      </c>
      <c r="AX13" s="40" t="e">
        <f t="shared" si="4"/>
        <v>#DIV/0!</v>
      </c>
      <c r="AY13" s="26" t="e">
        <f t="shared" si="5"/>
        <v>#DIV/0!</v>
      </c>
      <c r="AZ13" s="26" t="e">
        <f t="shared" si="17"/>
        <v>#DIV/0!</v>
      </c>
      <c r="BA13" s="26" t="e">
        <f t="shared" si="18"/>
        <v>#DIV/0!</v>
      </c>
      <c r="BB13" s="26" t="e">
        <f t="shared" si="19"/>
        <v>#DIV/0!</v>
      </c>
      <c r="BC13" s="26" t="e">
        <f t="shared" si="20"/>
        <v>#DIV/0!</v>
      </c>
      <c r="BD13" s="26" t="e">
        <f t="shared" si="21"/>
        <v>#DIV/0!</v>
      </c>
      <c r="BE13" s="26" t="e">
        <f t="shared" si="22"/>
        <v>#DIV/0!</v>
      </c>
    </row>
    <row r="14" spans="2:57" x14ac:dyDescent="0.25">
      <c r="B14" s="146" t="s">
        <v>39</v>
      </c>
      <c r="C14" s="32" t="s">
        <v>40</v>
      </c>
      <c r="D14" s="21"/>
      <c r="E14" s="5">
        <f t="shared" si="0"/>
        <v>0</v>
      </c>
      <c r="H14" s="153"/>
      <c r="I14" s="118">
        <v>400</v>
      </c>
      <c r="J14" s="26" t="e">
        <f t="shared" si="6"/>
        <v>#DIV/0!</v>
      </c>
      <c r="K14" s="26" t="e">
        <f t="shared" si="7"/>
        <v>#DIV/0!</v>
      </c>
      <c r="L14" s="26" t="e">
        <f t="shared" si="8"/>
        <v>#DIV/0!</v>
      </c>
      <c r="M14" s="26" t="e">
        <f t="shared" si="1"/>
        <v>#DIV/0!</v>
      </c>
      <c r="N14" s="26" t="e">
        <f t="shared" si="9"/>
        <v>#DIV/0!</v>
      </c>
      <c r="O14" s="26" t="e">
        <f t="shared" si="10"/>
        <v>#DIV/0!</v>
      </c>
      <c r="P14" s="26" t="e">
        <f t="shared" si="11"/>
        <v>#DIV/0!</v>
      </c>
      <c r="Q14" s="26" t="e">
        <f t="shared" si="12"/>
        <v>#DIV/0!</v>
      </c>
      <c r="R14" s="26" t="e">
        <f t="shared" si="13"/>
        <v>#DIV/0!</v>
      </c>
      <c r="S14" s="26" t="e">
        <f t="shared" si="14"/>
        <v>#DIV/0!</v>
      </c>
      <c r="U14" s="26" t="e">
        <f>U$9*IF(U$8=$J$7,$K14,IF(U$8=$L$7,$M14,IF(U$8=$N$7,$O14,$S14)))</f>
        <v>#DIV/0!</v>
      </c>
      <c r="V14" s="26" t="e">
        <f>V$9*IF(V$8=$J$7,$K14,IF(V$8=$L$7,$M14,IF(V$8=$N$7,$O14,$S14)))</f>
        <v>#DIV/0!</v>
      </c>
      <c r="W14" s="26" t="e">
        <f>W$9*IF(W$8=$J$7,$K14,IF(W$8=$L$7,$M14,IF(W$8=$N$7,$O14,$S14)))</f>
        <v>#DIV/0!</v>
      </c>
      <c r="X14" s="26" t="e">
        <f>X$9*IF(X$8=$J$7,$K14,IF(X$8=$L$7,$M14,IF(X$8=$N$7,$O14,$S14)))</f>
        <v>#DIV/0!</v>
      </c>
      <c r="Y14" s="26" t="e">
        <f>Y$9*IF(Y$8=$J$7,$K14,IF(Y$8=$L$7,$M14,IF(Y$8=$N$7,$O14,$S14)))</f>
        <v>#DIV/0!</v>
      </c>
      <c r="Z14" s="70"/>
      <c r="AA14" s="26" t="e">
        <f>AA$9*IF(AA$8=$J$7,$K14,IF(AA$8=$L$7,$M14,IF(AA$8=$N$7,$O14,$S14)))</f>
        <v>#DIV/0!</v>
      </c>
      <c r="AB14" s="26" t="e">
        <f>AB$9*IF(AB$8=$J$7,$K14,IF(AB$8=$L$7,$M14,IF(AB$8=$N$7,$O14,$S14)))</f>
        <v>#DIV/0!</v>
      </c>
      <c r="AC14" s="26" t="e">
        <f>AC$9*IF(AC$8=$J$7,$K14,IF(AC$8=$L$7,$M14,IF(AC$8=$N$7,$O14,$S14)))</f>
        <v>#DIV/0!</v>
      </c>
      <c r="AD14" s="26" t="e">
        <f>AD$9*IF(AD$8=$J$7,$K14,IF(AD$8=$L$7,$M14,IF(AD$8=$N$7,$O14,$S14)))</f>
        <v>#DIV/0!</v>
      </c>
      <c r="AE14" s="26" t="e">
        <f>AE$9*IF(AE$8=$J$7,$K14,IF(AE$8=$L$7,$M14,IF(AE$8=$N$7,$O14,$S14)))</f>
        <v>#DIV/0!</v>
      </c>
      <c r="AF14" s="26" t="e">
        <f>AF$9*IF(AF$8=$J$7,$K14,IF(AF$8=$L$7,$M14,IF(AF$8=$N$7,$O14,$S14)))</f>
        <v>#DIV/0!</v>
      </c>
      <c r="AG14" s="26" t="e">
        <f>AG$9*IF(AG$8=$J$7,$K14,IF(AG$8=$L$7,$M14,IF(AG$8=$N$7,$O14,$S14)))</f>
        <v>#DIV/0!</v>
      </c>
      <c r="AH14" s="70"/>
      <c r="AI14" s="26" t="e">
        <f>AI$9*IF(AI$8=$J$7,$K14,IF(AI$8=$L$7,$M14,IF(AI$8=$N$7,$O14,$S14)))</f>
        <v>#DIV/0!</v>
      </c>
      <c r="AJ14" s="26" t="e">
        <f>AJ$9*IF(AJ$8=$J$7,$K14,IF(AJ$8=$L$7,$M14,IF(AJ$8=$N$7,$O14,$S14)))</f>
        <v>#DIV/0!</v>
      </c>
      <c r="AK14" s="26" t="e">
        <f>AK$9*IF(AK$8=$J$7,$K14,IF(AK$8=$L$7,$M14,IF(AK$8=$N$7,$O14,$S14)))</f>
        <v>#DIV/0!</v>
      </c>
      <c r="AL14" s="26" t="e">
        <f>AL$9*IF(AL$8=$J$7,$K14,IF(AL$8=$L$7,$M14,IF(AL$8=$N$7,$O14,$S14)))</f>
        <v>#DIV/0!</v>
      </c>
      <c r="AM14" s="26" t="e">
        <f>AM$9*IF(AM$8=$J$7,$K14,IF(AM$8=$L$7,$M14,IF(AM$8=$N$7,$O14,$S14)))</f>
        <v>#DIV/0!</v>
      </c>
      <c r="AN14" s="26" t="e">
        <f>AN$9*IF(AN$8=$J$7,$K14,IF(AN$8=$L$7,$M14,IF(AN$8=$N$7,$O14,$S14)))</f>
        <v>#DIV/0!</v>
      </c>
      <c r="AO14" s="26" t="e">
        <f>AO$9*IF(AO$8=$J$7,$K14,IF(AO$8=$L$7,$M14,IF(AO$8=$N$7,$O14,$S14)))</f>
        <v>#DIV/0!</v>
      </c>
      <c r="AP14" s="26" t="e">
        <f>AP$9*IF(AP$8=$J$7,$K14,IF(AP$8=$L$7,$M14,IF(AP$8=$N$7,$O14,$S14)))</f>
        <v>#DIV/0!</v>
      </c>
      <c r="AQ14" s="40" t="e">
        <f t="shared" si="2"/>
        <v>#DIV/0!</v>
      </c>
      <c r="AR14" s="40" t="e">
        <f t="shared" si="2"/>
        <v>#DIV/0!</v>
      </c>
      <c r="AS14" s="40" t="e">
        <f t="shared" si="2"/>
        <v>#DIV/0!</v>
      </c>
      <c r="AT14" s="40" t="e">
        <f t="shared" si="2"/>
        <v>#DIV/0!</v>
      </c>
      <c r="AU14" s="74" t="e">
        <f t="shared" si="3"/>
        <v>#DIV/0!</v>
      </c>
      <c r="AV14" s="26" t="e">
        <f t="shared" si="15"/>
        <v>#DIV/0!</v>
      </c>
      <c r="AW14" s="40" t="e">
        <f t="shared" si="16"/>
        <v>#DIV/0!</v>
      </c>
      <c r="AX14" s="40" t="e">
        <f t="shared" si="4"/>
        <v>#DIV/0!</v>
      </c>
      <c r="AY14" s="26" t="e">
        <f t="shared" si="5"/>
        <v>#DIV/0!</v>
      </c>
      <c r="AZ14" s="26" t="e">
        <f t="shared" si="17"/>
        <v>#DIV/0!</v>
      </c>
      <c r="BA14" s="26" t="e">
        <f t="shared" si="18"/>
        <v>#DIV/0!</v>
      </c>
      <c r="BB14" s="26" t="e">
        <f t="shared" si="19"/>
        <v>#DIV/0!</v>
      </c>
      <c r="BC14" s="26" t="e">
        <f t="shared" si="20"/>
        <v>#DIV/0!</v>
      </c>
      <c r="BD14" s="26" t="e">
        <f t="shared" si="21"/>
        <v>#DIV/0!</v>
      </c>
      <c r="BE14" s="26" t="e">
        <f t="shared" si="22"/>
        <v>#DIV/0!</v>
      </c>
    </row>
    <row r="15" spans="2:57" x14ac:dyDescent="0.25">
      <c r="B15" s="147"/>
      <c r="C15" s="33" t="s">
        <v>41</v>
      </c>
      <c r="D15" s="22"/>
      <c r="E15" s="6">
        <f t="shared" si="0"/>
        <v>0</v>
      </c>
      <c r="H15" s="153"/>
      <c r="I15" s="118">
        <v>500</v>
      </c>
      <c r="J15" s="26" t="e">
        <f t="shared" si="6"/>
        <v>#DIV/0!</v>
      </c>
      <c r="K15" s="26" t="e">
        <f t="shared" si="7"/>
        <v>#DIV/0!</v>
      </c>
      <c r="L15" s="26" t="e">
        <f t="shared" si="8"/>
        <v>#DIV/0!</v>
      </c>
      <c r="M15" s="26" t="e">
        <f t="shared" si="1"/>
        <v>#DIV/0!</v>
      </c>
      <c r="N15" s="26" t="e">
        <f t="shared" si="9"/>
        <v>#DIV/0!</v>
      </c>
      <c r="O15" s="26" t="e">
        <f t="shared" si="10"/>
        <v>#DIV/0!</v>
      </c>
      <c r="P15" s="26" t="e">
        <f t="shared" si="11"/>
        <v>#DIV/0!</v>
      </c>
      <c r="Q15" s="26" t="e">
        <f t="shared" si="12"/>
        <v>#DIV/0!</v>
      </c>
      <c r="R15" s="26" t="e">
        <f t="shared" si="13"/>
        <v>#DIV/0!</v>
      </c>
      <c r="S15" s="26" t="e">
        <f t="shared" si="14"/>
        <v>#DIV/0!</v>
      </c>
      <c r="U15" s="26" t="e">
        <f>U$9*IF(U$8=$J$7,$K15,IF(U$8=$L$7,$M15,IF(U$8=$N$7,$O15,$S15)))</f>
        <v>#DIV/0!</v>
      </c>
      <c r="V15" s="26" t="e">
        <f>V$9*IF(V$8=$J$7,$K15,IF(V$8=$L$7,$M15,IF(V$8=$N$7,$O15,$S15)))</f>
        <v>#DIV/0!</v>
      </c>
      <c r="W15" s="26" t="e">
        <f>W$9*IF(W$8=$J$7,$K15,IF(W$8=$L$7,$M15,IF(W$8=$N$7,$O15,$S15)))</f>
        <v>#DIV/0!</v>
      </c>
      <c r="X15" s="26" t="e">
        <f>X$9*IF(X$8=$J$7,$K15,IF(X$8=$L$7,$M15,IF(X$8=$N$7,$O15,$S15)))</f>
        <v>#DIV/0!</v>
      </c>
      <c r="Y15" s="26" t="e">
        <f>Y$9*IF(Y$8=$J$7,$K15,IF(Y$8=$L$7,$M15,IF(Y$8=$N$7,$O15,$S15)))</f>
        <v>#DIV/0!</v>
      </c>
      <c r="Z15" s="70"/>
      <c r="AA15" s="26" t="e">
        <f>AA$9*IF(AA$8=$J$7,$K15,IF(AA$8=$L$7,$M15,IF(AA$8=$N$7,$O15,$S15)))</f>
        <v>#DIV/0!</v>
      </c>
      <c r="AB15" s="26" t="e">
        <f>AB$9*IF(AB$8=$J$7,$K15,IF(AB$8=$L$7,$M15,IF(AB$8=$N$7,$O15,$S15)))</f>
        <v>#DIV/0!</v>
      </c>
      <c r="AC15" s="26" t="e">
        <f>AC$9*IF(AC$8=$J$7,$K15,IF(AC$8=$L$7,$M15,IF(AC$8=$N$7,$O15,$S15)))</f>
        <v>#DIV/0!</v>
      </c>
      <c r="AD15" s="26" t="e">
        <f>AD$9*IF(AD$8=$J$7,$K15,IF(AD$8=$L$7,$M15,IF(AD$8=$N$7,$O15,$S15)))</f>
        <v>#DIV/0!</v>
      </c>
      <c r="AE15" s="26" t="e">
        <f>AE$9*IF(AE$8=$J$7,$K15,IF(AE$8=$L$7,$M15,IF(AE$8=$N$7,$O15,$S15)))</f>
        <v>#DIV/0!</v>
      </c>
      <c r="AF15" s="26" t="e">
        <f>AF$9*IF(AF$8=$J$7,$K15,IF(AF$8=$L$7,$M15,IF(AF$8=$N$7,$O15,$S15)))</f>
        <v>#DIV/0!</v>
      </c>
      <c r="AG15" s="26" t="e">
        <f>AG$9*IF(AG$8=$J$7,$K15,IF(AG$8=$L$7,$M15,IF(AG$8=$N$7,$O15,$S15)))</f>
        <v>#DIV/0!</v>
      </c>
      <c r="AH15" s="70"/>
      <c r="AI15" s="26" t="e">
        <f>AI$9*IF(AI$8=$J$7,$K15,IF(AI$8=$L$7,$M15,IF(AI$8=$N$7,$O15,$S15)))</f>
        <v>#DIV/0!</v>
      </c>
      <c r="AJ15" s="26" t="e">
        <f>AJ$9*IF(AJ$8=$J$7,$K15,IF(AJ$8=$L$7,$M15,IF(AJ$8=$N$7,$O15,$S15)))</f>
        <v>#DIV/0!</v>
      </c>
      <c r="AK15" s="26" t="e">
        <f>AK$9*IF(AK$8=$J$7,$K15,IF(AK$8=$L$7,$M15,IF(AK$8=$N$7,$O15,$S15)))</f>
        <v>#DIV/0!</v>
      </c>
      <c r="AL15" s="26" t="e">
        <f>AL$9*IF(AL$8=$J$7,$K15,IF(AL$8=$L$7,$M15,IF(AL$8=$N$7,$O15,$S15)))</f>
        <v>#DIV/0!</v>
      </c>
      <c r="AM15" s="26" t="e">
        <f>AM$9*IF(AM$8=$J$7,$K15,IF(AM$8=$L$7,$M15,IF(AM$8=$N$7,$O15,$S15)))</f>
        <v>#DIV/0!</v>
      </c>
      <c r="AN15" s="26" t="e">
        <f>AN$9*IF(AN$8=$J$7,$K15,IF(AN$8=$L$7,$M15,IF(AN$8=$N$7,$O15,$S15)))</f>
        <v>#DIV/0!</v>
      </c>
      <c r="AO15" s="26" t="e">
        <f>AO$9*IF(AO$8=$J$7,$K15,IF(AO$8=$L$7,$M15,IF(AO$8=$N$7,$O15,$S15)))</f>
        <v>#DIV/0!</v>
      </c>
      <c r="AP15" s="26" t="e">
        <f>AP$9*IF(AP$8=$J$7,$K15,IF(AP$8=$L$7,$M15,IF(AP$8=$N$7,$O15,$S15)))</f>
        <v>#DIV/0!</v>
      </c>
      <c r="AQ15" s="40" t="e">
        <f t="shared" si="2"/>
        <v>#DIV/0!</v>
      </c>
      <c r="AR15" s="40" t="e">
        <f t="shared" si="2"/>
        <v>#DIV/0!</v>
      </c>
      <c r="AS15" s="40" t="e">
        <f t="shared" si="2"/>
        <v>#DIV/0!</v>
      </c>
      <c r="AT15" s="40" t="e">
        <f t="shared" si="2"/>
        <v>#DIV/0!</v>
      </c>
      <c r="AU15" s="74" t="e">
        <f t="shared" si="3"/>
        <v>#DIV/0!</v>
      </c>
      <c r="AV15" s="26" t="e">
        <f t="shared" si="15"/>
        <v>#DIV/0!</v>
      </c>
      <c r="AW15" s="40" t="e">
        <f t="shared" si="16"/>
        <v>#DIV/0!</v>
      </c>
      <c r="AX15" s="40" t="e">
        <f t="shared" si="4"/>
        <v>#DIV/0!</v>
      </c>
      <c r="AY15" s="26" t="e">
        <f t="shared" si="5"/>
        <v>#DIV/0!</v>
      </c>
      <c r="AZ15" s="26" t="e">
        <f t="shared" si="17"/>
        <v>#DIV/0!</v>
      </c>
      <c r="BA15" s="26" t="e">
        <f t="shared" si="18"/>
        <v>#DIV/0!</v>
      </c>
      <c r="BB15" s="26" t="e">
        <f t="shared" si="19"/>
        <v>#DIV/0!</v>
      </c>
      <c r="BC15" s="26" t="e">
        <f t="shared" si="20"/>
        <v>#DIV/0!</v>
      </c>
      <c r="BD15" s="26" t="e">
        <f t="shared" si="21"/>
        <v>#DIV/0!</v>
      </c>
      <c r="BE15" s="26" t="e">
        <f t="shared" si="22"/>
        <v>#DIV/0!</v>
      </c>
    </row>
    <row r="16" spans="2:57" x14ac:dyDescent="0.25">
      <c r="B16" s="147"/>
      <c r="C16" s="33" t="s">
        <v>42</v>
      </c>
      <c r="D16" s="142">
        <f>((D13-D14)*D15)*7.48</f>
        <v>0</v>
      </c>
      <c r="E16" s="6" t="s">
        <v>43</v>
      </c>
      <c r="H16" s="153"/>
      <c r="I16" s="118">
        <v>600</v>
      </c>
      <c r="J16" s="26" t="e">
        <f t="shared" si="6"/>
        <v>#DIV/0!</v>
      </c>
      <c r="K16" s="26" t="e">
        <f t="shared" si="7"/>
        <v>#DIV/0!</v>
      </c>
      <c r="L16" s="26" t="e">
        <f t="shared" si="8"/>
        <v>#DIV/0!</v>
      </c>
      <c r="M16" s="26" t="e">
        <f t="shared" si="1"/>
        <v>#DIV/0!</v>
      </c>
      <c r="N16" s="26" t="e">
        <f t="shared" si="9"/>
        <v>#DIV/0!</v>
      </c>
      <c r="O16" s="26" t="e">
        <f t="shared" si="10"/>
        <v>#DIV/0!</v>
      </c>
      <c r="P16" s="26" t="e">
        <f t="shared" si="11"/>
        <v>#DIV/0!</v>
      </c>
      <c r="Q16" s="26" t="e">
        <f t="shared" si="12"/>
        <v>#DIV/0!</v>
      </c>
      <c r="R16" s="26" t="e">
        <f t="shared" si="13"/>
        <v>#DIV/0!</v>
      </c>
      <c r="S16" s="26" t="e">
        <f t="shared" si="14"/>
        <v>#DIV/0!</v>
      </c>
      <c r="U16" s="26" t="e">
        <f>U$9*IF(U$8=$J$7,$K16,IF(U$8=$L$7,$M16,IF(U$8=$N$7,$O16,$S16)))</f>
        <v>#DIV/0!</v>
      </c>
      <c r="V16" s="26" t="e">
        <f>V$9*IF(V$8=$J$7,$K16,IF(V$8=$L$7,$M16,IF(V$8=$N$7,$O16,$S16)))</f>
        <v>#DIV/0!</v>
      </c>
      <c r="W16" s="26" t="e">
        <f>W$9*IF(W$8=$J$7,$K16,IF(W$8=$L$7,$M16,IF(W$8=$N$7,$O16,$S16)))</f>
        <v>#DIV/0!</v>
      </c>
      <c r="X16" s="26" t="e">
        <f>X$9*IF(X$8=$J$7,$K16,IF(X$8=$L$7,$M16,IF(X$8=$N$7,$O16,$S16)))</f>
        <v>#DIV/0!</v>
      </c>
      <c r="Y16" s="26" t="e">
        <f>Y$9*IF(Y$8=$J$7,$K16,IF(Y$8=$L$7,$M16,IF(Y$8=$N$7,$O16,$S16)))</f>
        <v>#DIV/0!</v>
      </c>
      <c r="Z16" s="70"/>
      <c r="AA16" s="26" t="e">
        <f>AA$9*IF(AA$8=$J$7,$K16,IF(AA$8=$L$7,$M16,IF(AA$8=$N$7,$O16,$S16)))</f>
        <v>#DIV/0!</v>
      </c>
      <c r="AB16" s="26" t="e">
        <f>AB$9*IF(AB$8=$J$7,$K16,IF(AB$8=$L$7,$M16,IF(AB$8=$N$7,$O16,$S16)))</f>
        <v>#DIV/0!</v>
      </c>
      <c r="AC16" s="26" t="e">
        <f>AC$9*IF(AC$8=$J$7,$K16,IF(AC$8=$L$7,$M16,IF(AC$8=$N$7,$O16,$S16)))</f>
        <v>#DIV/0!</v>
      </c>
      <c r="AD16" s="26" t="e">
        <f>AD$9*IF(AD$8=$J$7,$K16,IF(AD$8=$L$7,$M16,IF(AD$8=$N$7,$O16,$S16)))</f>
        <v>#DIV/0!</v>
      </c>
      <c r="AE16" s="26" t="e">
        <f>AE$9*IF(AE$8=$J$7,$K16,IF(AE$8=$L$7,$M16,IF(AE$8=$N$7,$O16,$S16)))</f>
        <v>#DIV/0!</v>
      </c>
      <c r="AF16" s="26" t="e">
        <f>AF$9*IF(AF$8=$J$7,$K16,IF(AF$8=$L$7,$M16,IF(AF$8=$N$7,$O16,$S16)))</f>
        <v>#DIV/0!</v>
      </c>
      <c r="AG16" s="26" t="e">
        <f>AG$9*IF(AG$8=$J$7,$K16,IF(AG$8=$L$7,$M16,IF(AG$8=$N$7,$O16,$S16)))</f>
        <v>#DIV/0!</v>
      </c>
      <c r="AH16" s="70"/>
      <c r="AI16" s="26" t="e">
        <f>AI$9*IF(AI$8=$J$7,$K16,IF(AI$8=$L$7,$M16,IF(AI$8=$N$7,$O16,$S16)))</f>
        <v>#DIV/0!</v>
      </c>
      <c r="AJ16" s="26" t="e">
        <f>AJ$9*IF(AJ$8=$J$7,$K16,IF(AJ$8=$L$7,$M16,IF(AJ$8=$N$7,$O16,$S16)))</f>
        <v>#DIV/0!</v>
      </c>
      <c r="AK16" s="26" t="e">
        <f>AK$9*IF(AK$8=$J$7,$K16,IF(AK$8=$L$7,$M16,IF(AK$8=$N$7,$O16,$S16)))</f>
        <v>#DIV/0!</v>
      </c>
      <c r="AL16" s="26" t="e">
        <f>AL$9*IF(AL$8=$J$7,$K16,IF(AL$8=$L$7,$M16,IF(AL$8=$N$7,$O16,$S16)))</f>
        <v>#DIV/0!</v>
      </c>
      <c r="AM16" s="26" t="e">
        <f>AM$9*IF(AM$8=$J$7,$K16,IF(AM$8=$L$7,$M16,IF(AM$8=$N$7,$O16,$S16)))</f>
        <v>#DIV/0!</v>
      </c>
      <c r="AN16" s="26" t="e">
        <f>AN$9*IF(AN$8=$J$7,$K16,IF(AN$8=$L$7,$M16,IF(AN$8=$N$7,$O16,$S16)))</f>
        <v>#DIV/0!</v>
      </c>
      <c r="AO16" s="26" t="e">
        <f>AO$9*IF(AO$8=$J$7,$K16,IF(AO$8=$L$7,$M16,IF(AO$8=$N$7,$O16,$S16)))</f>
        <v>#DIV/0!</v>
      </c>
      <c r="AP16" s="26" t="e">
        <f>AP$9*IF(AP$8=$J$7,$K16,IF(AP$8=$L$7,$M16,IF(AP$8=$N$7,$O16,$S16)))</f>
        <v>#DIV/0!</v>
      </c>
      <c r="AQ16" s="40" t="e">
        <f t="shared" si="2"/>
        <v>#DIV/0!</v>
      </c>
      <c r="AR16" s="40" t="e">
        <f t="shared" si="2"/>
        <v>#DIV/0!</v>
      </c>
      <c r="AS16" s="40" t="e">
        <f t="shared" si="2"/>
        <v>#DIV/0!</v>
      </c>
      <c r="AT16" s="40" t="e">
        <f t="shared" si="2"/>
        <v>#DIV/0!</v>
      </c>
      <c r="AU16" s="74" t="e">
        <f t="shared" si="3"/>
        <v>#DIV/0!</v>
      </c>
      <c r="AV16" s="26" t="e">
        <f t="shared" si="15"/>
        <v>#DIV/0!</v>
      </c>
      <c r="AW16" s="40" t="e">
        <f t="shared" si="16"/>
        <v>#DIV/0!</v>
      </c>
      <c r="AX16" s="40" t="e">
        <f t="shared" si="4"/>
        <v>#DIV/0!</v>
      </c>
      <c r="AY16" s="26" t="e">
        <f t="shared" si="5"/>
        <v>#DIV/0!</v>
      </c>
      <c r="AZ16" s="26" t="e">
        <f t="shared" si="17"/>
        <v>#DIV/0!</v>
      </c>
      <c r="BA16" s="26" t="e">
        <f t="shared" si="18"/>
        <v>#DIV/0!</v>
      </c>
      <c r="BB16" s="26" t="e">
        <f t="shared" si="19"/>
        <v>#DIV/0!</v>
      </c>
      <c r="BC16" s="26" t="e">
        <f t="shared" si="20"/>
        <v>#DIV/0!</v>
      </c>
      <c r="BD16" s="26" t="e">
        <f t="shared" si="21"/>
        <v>#DIV/0!</v>
      </c>
      <c r="BE16" s="26" t="e">
        <f t="shared" si="22"/>
        <v>#DIV/0!</v>
      </c>
    </row>
    <row r="17" spans="2:57" x14ac:dyDescent="0.25">
      <c r="B17" s="147"/>
      <c r="C17" s="33" t="s">
        <v>44</v>
      </c>
      <c r="D17" s="22"/>
      <c r="E17" s="23"/>
      <c r="H17" s="153"/>
      <c r="I17" s="118">
        <v>700</v>
      </c>
      <c r="J17" s="26" t="e">
        <f t="shared" si="6"/>
        <v>#DIV/0!</v>
      </c>
      <c r="K17" s="26" t="e">
        <f t="shared" si="7"/>
        <v>#DIV/0!</v>
      </c>
      <c r="L17" s="26" t="e">
        <f t="shared" si="8"/>
        <v>#DIV/0!</v>
      </c>
      <c r="M17" s="26" t="e">
        <f t="shared" si="1"/>
        <v>#DIV/0!</v>
      </c>
      <c r="N17" s="26" t="e">
        <f t="shared" si="9"/>
        <v>#DIV/0!</v>
      </c>
      <c r="O17" s="26" t="e">
        <f t="shared" si="10"/>
        <v>#DIV/0!</v>
      </c>
      <c r="P17" s="26" t="e">
        <f t="shared" si="11"/>
        <v>#DIV/0!</v>
      </c>
      <c r="Q17" s="26" t="e">
        <f t="shared" si="12"/>
        <v>#DIV/0!</v>
      </c>
      <c r="R17" s="26" t="e">
        <f t="shared" si="13"/>
        <v>#DIV/0!</v>
      </c>
      <c r="S17" s="26" t="e">
        <f t="shared" si="14"/>
        <v>#DIV/0!</v>
      </c>
      <c r="U17" s="26" t="e">
        <f>U$9*IF(U$8=$J$7,$K17,IF(U$8=$L$7,$M17,IF(U$8=$N$7,$O17,$S17)))</f>
        <v>#DIV/0!</v>
      </c>
      <c r="V17" s="26" t="e">
        <f>V$9*IF(V$8=$J$7,$K17,IF(V$8=$L$7,$M17,IF(V$8=$N$7,$O17,$S17)))</f>
        <v>#DIV/0!</v>
      </c>
      <c r="W17" s="26" t="e">
        <f>W$9*IF(W$8=$J$7,$K17,IF(W$8=$L$7,$M17,IF(W$8=$N$7,$O17,$S17)))</f>
        <v>#DIV/0!</v>
      </c>
      <c r="X17" s="26" t="e">
        <f>X$9*IF(X$8=$J$7,$K17,IF(X$8=$L$7,$M17,IF(X$8=$N$7,$O17,$S17)))</f>
        <v>#DIV/0!</v>
      </c>
      <c r="Y17" s="26" t="e">
        <f>Y$9*IF(Y$8=$J$7,$K17,IF(Y$8=$L$7,$M17,IF(Y$8=$N$7,$O17,$S17)))</f>
        <v>#DIV/0!</v>
      </c>
      <c r="Z17" s="70"/>
      <c r="AA17" s="26" t="e">
        <f>AA$9*IF(AA$8=$J$7,$K17,IF(AA$8=$L$7,$M17,IF(AA$8=$N$7,$O17,$S17)))</f>
        <v>#DIV/0!</v>
      </c>
      <c r="AB17" s="26" t="e">
        <f>AB$9*IF(AB$8=$J$7,$K17,IF(AB$8=$L$7,$M17,IF(AB$8=$N$7,$O17,$S17)))</f>
        <v>#DIV/0!</v>
      </c>
      <c r="AC17" s="26" t="e">
        <f>AC$9*IF(AC$8=$J$7,$K17,IF(AC$8=$L$7,$M17,IF(AC$8=$N$7,$O17,$S17)))</f>
        <v>#DIV/0!</v>
      </c>
      <c r="AD17" s="26" t="e">
        <f>AD$9*IF(AD$8=$J$7,$K17,IF(AD$8=$L$7,$M17,IF(AD$8=$N$7,$O17,$S17)))</f>
        <v>#DIV/0!</v>
      </c>
      <c r="AE17" s="26" t="e">
        <f>AE$9*IF(AE$8=$J$7,$K17,IF(AE$8=$L$7,$M17,IF(AE$8=$N$7,$O17,$S17)))</f>
        <v>#DIV/0!</v>
      </c>
      <c r="AF17" s="26" t="e">
        <f>AF$9*IF(AF$8=$J$7,$K17,IF(AF$8=$L$7,$M17,IF(AF$8=$N$7,$O17,$S17)))</f>
        <v>#DIV/0!</v>
      </c>
      <c r="AG17" s="26" t="e">
        <f>AG$9*IF(AG$8=$J$7,$K17,IF(AG$8=$L$7,$M17,IF(AG$8=$N$7,$O17,$S17)))</f>
        <v>#DIV/0!</v>
      </c>
      <c r="AH17" s="70"/>
      <c r="AI17" s="26" t="e">
        <f>AI$9*IF(AI$8=$J$7,$K17,IF(AI$8=$L$7,$M17,IF(AI$8=$N$7,$O17,$S17)))</f>
        <v>#DIV/0!</v>
      </c>
      <c r="AJ17" s="26" t="e">
        <f>AJ$9*IF(AJ$8=$J$7,$K17,IF(AJ$8=$L$7,$M17,IF(AJ$8=$N$7,$O17,$S17)))</f>
        <v>#DIV/0!</v>
      </c>
      <c r="AK17" s="26" t="e">
        <f>AK$9*IF(AK$8=$J$7,$K17,IF(AK$8=$L$7,$M17,IF(AK$8=$N$7,$O17,$S17)))</f>
        <v>#DIV/0!</v>
      </c>
      <c r="AL17" s="26" t="e">
        <f>AL$9*IF(AL$8=$J$7,$K17,IF(AL$8=$L$7,$M17,IF(AL$8=$N$7,$O17,$S17)))</f>
        <v>#DIV/0!</v>
      </c>
      <c r="AM17" s="26" t="e">
        <f>AM$9*IF(AM$8=$J$7,$K17,IF(AM$8=$L$7,$M17,IF(AM$8=$N$7,$O17,$S17)))</f>
        <v>#DIV/0!</v>
      </c>
      <c r="AN17" s="26" t="e">
        <f>AN$9*IF(AN$8=$J$7,$K17,IF(AN$8=$L$7,$M17,IF(AN$8=$N$7,$O17,$S17)))</f>
        <v>#DIV/0!</v>
      </c>
      <c r="AO17" s="26" t="e">
        <f>AO$9*IF(AO$8=$J$7,$K17,IF(AO$8=$L$7,$M17,IF(AO$8=$N$7,$O17,$S17)))</f>
        <v>#DIV/0!</v>
      </c>
      <c r="AP17" s="26" t="e">
        <f>AP$9*IF(AP$8=$J$7,$K17,IF(AP$8=$L$7,$M17,IF(AP$8=$N$7,$O17,$S17)))</f>
        <v>#DIV/0!</v>
      </c>
      <c r="AQ17" s="40" t="e">
        <f t="shared" si="2"/>
        <v>#DIV/0!</v>
      </c>
      <c r="AR17" s="40" t="e">
        <f t="shared" si="2"/>
        <v>#DIV/0!</v>
      </c>
      <c r="AS17" s="40" t="e">
        <f t="shared" si="2"/>
        <v>#DIV/0!</v>
      </c>
      <c r="AT17" s="40" t="e">
        <f t="shared" si="2"/>
        <v>#DIV/0!</v>
      </c>
      <c r="AU17" s="74" t="e">
        <f t="shared" si="3"/>
        <v>#DIV/0!</v>
      </c>
      <c r="AV17" s="26" t="e">
        <f t="shared" si="15"/>
        <v>#DIV/0!</v>
      </c>
      <c r="AW17" s="40" t="e">
        <f t="shared" si="16"/>
        <v>#DIV/0!</v>
      </c>
      <c r="AX17" s="40" t="e">
        <f t="shared" si="4"/>
        <v>#DIV/0!</v>
      </c>
      <c r="AY17" s="26" t="e">
        <f t="shared" si="5"/>
        <v>#DIV/0!</v>
      </c>
      <c r="AZ17" s="26" t="e">
        <f t="shared" si="17"/>
        <v>#DIV/0!</v>
      </c>
      <c r="BA17" s="26" t="e">
        <f t="shared" si="18"/>
        <v>#DIV/0!</v>
      </c>
      <c r="BB17" s="26" t="e">
        <f t="shared" si="19"/>
        <v>#DIV/0!</v>
      </c>
      <c r="BC17" s="26" t="e">
        <f t="shared" si="20"/>
        <v>#DIV/0!</v>
      </c>
      <c r="BD17" s="26" t="e">
        <f t="shared" si="21"/>
        <v>#DIV/0!</v>
      </c>
      <c r="BE17" s="26" t="e">
        <f t="shared" si="22"/>
        <v>#DIV/0!</v>
      </c>
    </row>
    <row r="18" spans="2:57" ht="15.75" thickBot="1" x14ac:dyDescent="0.3">
      <c r="B18" s="151"/>
      <c r="C18" s="34" t="s">
        <v>45</v>
      </c>
      <c r="D18" s="35" t="e">
        <f>(D16/D17)/60</f>
        <v>#DIV/0!</v>
      </c>
      <c r="E18" s="8" t="e">
        <f>(D16/E17)/60</f>
        <v>#DIV/0!</v>
      </c>
      <c r="H18" s="153"/>
      <c r="I18" s="118">
        <v>800</v>
      </c>
      <c r="J18" s="26" t="e">
        <f t="shared" si="6"/>
        <v>#DIV/0!</v>
      </c>
      <c r="K18" s="26" t="e">
        <f t="shared" si="7"/>
        <v>#DIV/0!</v>
      </c>
      <c r="L18" s="26" t="e">
        <f t="shared" si="8"/>
        <v>#DIV/0!</v>
      </c>
      <c r="M18" s="26" t="e">
        <f t="shared" si="1"/>
        <v>#DIV/0!</v>
      </c>
      <c r="N18" s="26" t="e">
        <f t="shared" si="9"/>
        <v>#DIV/0!</v>
      </c>
      <c r="O18" s="26" t="e">
        <f t="shared" si="10"/>
        <v>#DIV/0!</v>
      </c>
      <c r="P18" s="26" t="e">
        <f t="shared" si="11"/>
        <v>#DIV/0!</v>
      </c>
      <c r="Q18" s="26" t="e">
        <f t="shared" si="12"/>
        <v>#DIV/0!</v>
      </c>
      <c r="R18" s="26" t="e">
        <f t="shared" si="13"/>
        <v>#DIV/0!</v>
      </c>
      <c r="S18" s="26" t="e">
        <f t="shared" si="14"/>
        <v>#DIV/0!</v>
      </c>
      <c r="U18" s="26" t="e">
        <f>U$9*IF(U$8=$J$7,$K18,IF(U$8=$L$7,$M18,IF(U$8=$N$7,$O18,$S18)))</f>
        <v>#DIV/0!</v>
      </c>
      <c r="V18" s="26" t="e">
        <f>V$9*IF(V$8=$J$7,$K18,IF(V$8=$L$7,$M18,IF(V$8=$N$7,$O18,$S18)))</f>
        <v>#DIV/0!</v>
      </c>
      <c r="W18" s="26" t="e">
        <f>W$9*IF(W$8=$J$7,$K18,IF(W$8=$L$7,$M18,IF(W$8=$N$7,$O18,$S18)))</f>
        <v>#DIV/0!</v>
      </c>
      <c r="X18" s="26" t="e">
        <f>X$9*IF(X$8=$J$7,$K18,IF(X$8=$L$7,$M18,IF(X$8=$N$7,$O18,$S18)))</f>
        <v>#DIV/0!</v>
      </c>
      <c r="Y18" s="26" t="e">
        <f>Y$9*IF(Y$8=$J$7,$K18,IF(Y$8=$L$7,$M18,IF(Y$8=$N$7,$O18,$S18)))</f>
        <v>#DIV/0!</v>
      </c>
      <c r="Z18" s="70"/>
      <c r="AA18" s="26" t="e">
        <f>AA$9*IF(AA$8=$J$7,$K18,IF(AA$8=$L$7,$M18,IF(AA$8=$N$7,$O18,$S18)))</f>
        <v>#DIV/0!</v>
      </c>
      <c r="AB18" s="26" t="e">
        <f>AB$9*IF(AB$8=$J$7,$K18,IF(AB$8=$L$7,$M18,IF(AB$8=$N$7,$O18,$S18)))</f>
        <v>#DIV/0!</v>
      </c>
      <c r="AC18" s="26" t="e">
        <f>AC$9*IF(AC$8=$J$7,$K18,IF(AC$8=$L$7,$M18,IF(AC$8=$N$7,$O18,$S18)))</f>
        <v>#DIV/0!</v>
      </c>
      <c r="AD18" s="26" t="e">
        <f>AD$9*IF(AD$8=$J$7,$K18,IF(AD$8=$L$7,$M18,IF(AD$8=$N$7,$O18,$S18)))</f>
        <v>#DIV/0!</v>
      </c>
      <c r="AE18" s="26" t="e">
        <f>AE$9*IF(AE$8=$J$7,$K18,IF(AE$8=$L$7,$M18,IF(AE$8=$N$7,$O18,$S18)))</f>
        <v>#DIV/0!</v>
      </c>
      <c r="AF18" s="26" t="e">
        <f>AF$9*IF(AF$8=$J$7,$K18,IF(AF$8=$L$7,$M18,IF(AF$8=$N$7,$O18,$S18)))</f>
        <v>#DIV/0!</v>
      </c>
      <c r="AG18" s="26" t="e">
        <f>AG$9*IF(AG$8=$J$7,$K18,IF(AG$8=$L$7,$M18,IF(AG$8=$N$7,$O18,$S18)))</f>
        <v>#DIV/0!</v>
      </c>
      <c r="AH18" s="70"/>
      <c r="AI18" s="26" t="e">
        <f>AI$9*IF(AI$8=$J$7,$K18,IF(AI$8=$L$7,$M18,IF(AI$8=$N$7,$O18,$S18)))</f>
        <v>#DIV/0!</v>
      </c>
      <c r="AJ18" s="26" t="e">
        <f>AJ$9*IF(AJ$8=$J$7,$K18,IF(AJ$8=$L$7,$M18,IF(AJ$8=$N$7,$O18,$S18)))</f>
        <v>#DIV/0!</v>
      </c>
      <c r="AK18" s="26" t="e">
        <f>AK$9*IF(AK$8=$J$7,$K18,IF(AK$8=$L$7,$M18,IF(AK$8=$N$7,$O18,$S18)))</f>
        <v>#DIV/0!</v>
      </c>
      <c r="AL18" s="26" t="e">
        <f>AL$9*IF(AL$8=$J$7,$K18,IF(AL$8=$L$7,$M18,IF(AL$8=$N$7,$O18,$S18)))</f>
        <v>#DIV/0!</v>
      </c>
      <c r="AM18" s="26" t="e">
        <f>AM$9*IF(AM$8=$J$7,$K18,IF(AM$8=$L$7,$M18,IF(AM$8=$N$7,$O18,$S18)))</f>
        <v>#DIV/0!</v>
      </c>
      <c r="AN18" s="26" t="e">
        <f>AN$9*IF(AN$8=$J$7,$K18,IF(AN$8=$L$7,$M18,IF(AN$8=$N$7,$O18,$S18)))</f>
        <v>#DIV/0!</v>
      </c>
      <c r="AO18" s="26" t="e">
        <f>AO$9*IF(AO$8=$J$7,$K18,IF(AO$8=$L$7,$M18,IF(AO$8=$N$7,$O18,$S18)))</f>
        <v>#DIV/0!</v>
      </c>
      <c r="AP18" s="26" t="e">
        <f>AP$9*IF(AP$8=$J$7,$K18,IF(AP$8=$L$7,$M18,IF(AP$8=$N$7,$O18,$S18)))</f>
        <v>#DIV/0!</v>
      </c>
      <c r="AQ18" s="40" t="e">
        <f t="shared" si="2"/>
        <v>#DIV/0!</v>
      </c>
      <c r="AR18" s="40" t="e">
        <f t="shared" si="2"/>
        <v>#DIV/0!</v>
      </c>
      <c r="AS18" s="40" t="e">
        <f t="shared" si="2"/>
        <v>#DIV/0!</v>
      </c>
      <c r="AT18" s="40" t="e">
        <f t="shared" si="2"/>
        <v>#DIV/0!</v>
      </c>
      <c r="AU18" s="74" t="e">
        <f t="shared" si="3"/>
        <v>#DIV/0!</v>
      </c>
      <c r="AV18" s="26" t="e">
        <f t="shared" si="15"/>
        <v>#DIV/0!</v>
      </c>
      <c r="AW18" s="40" t="e">
        <f t="shared" si="16"/>
        <v>#DIV/0!</v>
      </c>
      <c r="AX18" s="40" t="e">
        <f t="shared" si="4"/>
        <v>#DIV/0!</v>
      </c>
      <c r="AY18" s="26" t="e">
        <f t="shared" si="5"/>
        <v>#DIV/0!</v>
      </c>
      <c r="AZ18" s="26" t="e">
        <f t="shared" si="17"/>
        <v>#DIV/0!</v>
      </c>
      <c r="BA18" s="26" t="e">
        <f t="shared" si="18"/>
        <v>#DIV/0!</v>
      </c>
      <c r="BB18" s="26" t="e">
        <f t="shared" si="19"/>
        <v>#DIV/0!</v>
      </c>
      <c r="BC18" s="26" t="e">
        <f t="shared" si="20"/>
        <v>#DIV/0!</v>
      </c>
      <c r="BD18" s="26" t="e">
        <f t="shared" si="21"/>
        <v>#DIV/0!</v>
      </c>
      <c r="BE18" s="26" t="e">
        <f t="shared" si="22"/>
        <v>#DIV/0!</v>
      </c>
    </row>
    <row r="19" spans="2:57" ht="15" customHeight="1" x14ac:dyDescent="0.25">
      <c r="B19" s="146" t="s">
        <v>7</v>
      </c>
      <c r="C19" s="32" t="s">
        <v>46</v>
      </c>
      <c r="D19" s="117"/>
      <c r="E19" s="5"/>
      <c r="H19" s="153"/>
      <c r="I19" s="118">
        <v>900</v>
      </c>
      <c r="J19" s="26" t="e">
        <f t="shared" si="6"/>
        <v>#DIV/0!</v>
      </c>
      <c r="K19" s="26" t="e">
        <f t="shared" si="7"/>
        <v>#DIV/0!</v>
      </c>
      <c r="L19" s="26" t="e">
        <f t="shared" si="8"/>
        <v>#DIV/0!</v>
      </c>
      <c r="M19" s="26" t="e">
        <f t="shared" si="1"/>
        <v>#DIV/0!</v>
      </c>
      <c r="N19" s="26" t="e">
        <f t="shared" si="9"/>
        <v>#DIV/0!</v>
      </c>
      <c r="O19" s="26" t="e">
        <f t="shared" si="10"/>
        <v>#DIV/0!</v>
      </c>
      <c r="P19" s="26" t="e">
        <f t="shared" si="11"/>
        <v>#DIV/0!</v>
      </c>
      <c r="Q19" s="26" t="e">
        <f t="shared" si="12"/>
        <v>#DIV/0!</v>
      </c>
      <c r="R19" s="26" t="e">
        <f t="shared" si="13"/>
        <v>#DIV/0!</v>
      </c>
      <c r="S19" s="26" t="e">
        <f t="shared" si="14"/>
        <v>#DIV/0!</v>
      </c>
      <c r="U19" s="26" t="e">
        <f>U$9*IF(U$8=$J$7,$K19,IF(U$8=$L$7,$M19,IF(U$8=$N$7,$O19,$S19)))</f>
        <v>#DIV/0!</v>
      </c>
      <c r="V19" s="26" t="e">
        <f>V$9*IF(V$8=$J$7,$K19,IF(V$8=$L$7,$M19,IF(V$8=$N$7,$O19,$S19)))</f>
        <v>#DIV/0!</v>
      </c>
      <c r="W19" s="26" t="e">
        <f>W$9*IF(W$8=$J$7,$K19,IF(W$8=$L$7,$M19,IF(W$8=$N$7,$O19,$S19)))</f>
        <v>#DIV/0!</v>
      </c>
      <c r="X19" s="26" t="e">
        <f>X$9*IF(X$8=$J$7,$K19,IF(X$8=$L$7,$M19,IF(X$8=$N$7,$O19,$S19)))</f>
        <v>#DIV/0!</v>
      </c>
      <c r="Y19" s="26" t="e">
        <f>Y$9*IF(Y$8=$J$7,$K19,IF(Y$8=$L$7,$M19,IF(Y$8=$N$7,$O19,$S19)))</f>
        <v>#DIV/0!</v>
      </c>
      <c r="Z19" s="70"/>
      <c r="AA19" s="26" t="e">
        <f>AA$9*IF(AA$8=$J$7,$K19,IF(AA$8=$L$7,$M19,IF(AA$8=$N$7,$O19,$S19)))</f>
        <v>#DIV/0!</v>
      </c>
      <c r="AB19" s="26" t="e">
        <f>AB$9*IF(AB$8=$J$7,$K19,IF(AB$8=$L$7,$M19,IF(AB$8=$N$7,$O19,$S19)))</f>
        <v>#DIV/0!</v>
      </c>
      <c r="AC19" s="26" t="e">
        <f>AC$9*IF(AC$8=$J$7,$K19,IF(AC$8=$L$7,$M19,IF(AC$8=$N$7,$O19,$S19)))</f>
        <v>#DIV/0!</v>
      </c>
      <c r="AD19" s="26" t="e">
        <f>AD$9*IF(AD$8=$J$7,$K19,IF(AD$8=$L$7,$M19,IF(AD$8=$N$7,$O19,$S19)))</f>
        <v>#DIV/0!</v>
      </c>
      <c r="AE19" s="26" t="e">
        <f>AE$9*IF(AE$8=$J$7,$K19,IF(AE$8=$L$7,$M19,IF(AE$8=$N$7,$O19,$S19)))</f>
        <v>#DIV/0!</v>
      </c>
      <c r="AF19" s="26" t="e">
        <f>AF$9*IF(AF$8=$J$7,$K19,IF(AF$8=$L$7,$M19,IF(AF$8=$N$7,$O19,$S19)))</f>
        <v>#DIV/0!</v>
      </c>
      <c r="AG19" s="26" t="e">
        <f>AG$9*IF(AG$8=$J$7,$K19,IF(AG$8=$L$7,$M19,IF(AG$8=$N$7,$O19,$S19)))</f>
        <v>#DIV/0!</v>
      </c>
      <c r="AH19" s="70"/>
      <c r="AI19" s="26" t="e">
        <f>AI$9*IF(AI$8=$J$7,$K19,IF(AI$8=$L$7,$M19,IF(AI$8=$N$7,$O19,$S19)))</f>
        <v>#DIV/0!</v>
      </c>
      <c r="AJ19" s="26" t="e">
        <f>AJ$9*IF(AJ$8=$J$7,$K19,IF(AJ$8=$L$7,$M19,IF(AJ$8=$N$7,$O19,$S19)))</f>
        <v>#DIV/0!</v>
      </c>
      <c r="AK19" s="26" t="e">
        <f>AK$9*IF(AK$8=$J$7,$K19,IF(AK$8=$L$7,$M19,IF(AK$8=$N$7,$O19,$S19)))</f>
        <v>#DIV/0!</v>
      </c>
      <c r="AL19" s="26" t="e">
        <f>AL$9*IF(AL$8=$J$7,$K19,IF(AL$8=$L$7,$M19,IF(AL$8=$N$7,$O19,$S19)))</f>
        <v>#DIV/0!</v>
      </c>
      <c r="AM19" s="26" t="e">
        <f>AM$9*IF(AM$8=$J$7,$K19,IF(AM$8=$L$7,$M19,IF(AM$8=$N$7,$O19,$S19)))</f>
        <v>#DIV/0!</v>
      </c>
      <c r="AN19" s="26" t="e">
        <f>AN$9*IF(AN$8=$J$7,$K19,IF(AN$8=$L$7,$M19,IF(AN$8=$N$7,$O19,$S19)))</f>
        <v>#DIV/0!</v>
      </c>
      <c r="AO19" s="26" t="e">
        <f>AO$9*IF(AO$8=$J$7,$K19,IF(AO$8=$L$7,$M19,IF(AO$8=$N$7,$O19,$S19)))</f>
        <v>#DIV/0!</v>
      </c>
      <c r="AP19" s="26" t="e">
        <f>AP$9*IF(AP$8=$J$7,$K19,IF(AP$8=$L$7,$M19,IF(AP$8=$N$7,$O19,$S19)))</f>
        <v>#DIV/0!</v>
      </c>
      <c r="AQ19" s="40" t="e">
        <f t="shared" si="2"/>
        <v>#DIV/0!</v>
      </c>
      <c r="AR19" s="40" t="e">
        <f t="shared" si="2"/>
        <v>#DIV/0!</v>
      </c>
      <c r="AS19" s="40" t="e">
        <f t="shared" si="2"/>
        <v>#DIV/0!</v>
      </c>
      <c r="AT19" s="40" t="e">
        <f t="shared" si="2"/>
        <v>#DIV/0!</v>
      </c>
      <c r="AU19" s="74" t="e">
        <f t="shared" si="3"/>
        <v>#DIV/0!</v>
      </c>
      <c r="AV19" s="26" t="e">
        <f t="shared" si="15"/>
        <v>#DIV/0!</v>
      </c>
      <c r="AW19" s="40" t="e">
        <f t="shared" si="16"/>
        <v>#DIV/0!</v>
      </c>
      <c r="AX19" s="40" t="e">
        <f t="shared" si="4"/>
        <v>#DIV/0!</v>
      </c>
      <c r="AY19" s="26" t="e">
        <f t="shared" si="5"/>
        <v>#DIV/0!</v>
      </c>
      <c r="AZ19" s="26" t="e">
        <f t="shared" si="17"/>
        <v>#DIV/0!</v>
      </c>
      <c r="BA19" s="26" t="e">
        <f t="shared" si="18"/>
        <v>#DIV/0!</v>
      </c>
      <c r="BB19" s="26" t="e">
        <f t="shared" si="19"/>
        <v>#DIV/0!</v>
      </c>
      <c r="BC19" s="26" t="e">
        <f t="shared" si="20"/>
        <v>#DIV/0!</v>
      </c>
      <c r="BD19" s="26" t="e">
        <f t="shared" si="21"/>
        <v>#DIV/0!</v>
      </c>
      <c r="BE19" s="26" t="e">
        <f t="shared" si="22"/>
        <v>#DIV/0!</v>
      </c>
    </row>
    <row r="20" spans="2:57" x14ac:dyDescent="0.25">
      <c r="B20" s="147"/>
      <c r="C20" s="33" t="s">
        <v>47</v>
      </c>
      <c r="D20" s="118"/>
      <c r="E20" s="6"/>
      <c r="H20" s="153"/>
      <c r="I20" s="118">
        <v>1000</v>
      </c>
      <c r="J20" s="26" t="e">
        <f t="shared" si="6"/>
        <v>#DIV/0!</v>
      </c>
      <c r="K20" s="26" t="e">
        <f t="shared" si="7"/>
        <v>#DIV/0!</v>
      </c>
      <c r="L20" s="26" t="e">
        <f t="shared" si="8"/>
        <v>#DIV/0!</v>
      </c>
      <c r="M20" s="26" t="e">
        <f t="shared" si="1"/>
        <v>#DIV/0!</v>
      </c>
      <c r="N20" s="26" t="e">
        <f t="shared" si="9"/>
        <v>#DIV/0!</v>
      </c>
      <c r="O20" s="26" t="e">
        <f t="shared" si="10"/>
        <v>#DIV/0!</v>
      </c>
      <c r="P20" s="26" t="e">
        <f t="shared" si="11"/>
        <v>#DIV/0!</v>
      </c>
      <c r="Q20" s="26" t="e">
        <f t="shared" si="12"/>
        <v>#DIV/0!</v>
      </c>
      <c r="R20" s="26" t="e">
        <f t="shared" si="13"/>
        <v>#DIV/0!</v>
      </c>
      <c r="S20" s="26" t="e">
        <f t="shared" si="14"/>
        <v>#DIV/0!</v>
      </c>
      <c r="U20" s="26" t="e">
        <f t="shared" ref="U20:Y25" si="23">U$9*IF(U$8=$J$7,$K20,IF(U$8=$L$7,$M20,IF(U$8=$N$7,$O20,$S20)))</f>
        <v>#DIV/0!</v>
      </c>
      <c r="V20" s="26" t="e">
        <f t="shared" si="23"/>
        <v>#DIV/0!</v>
      </c>
      <c r="W20" s="26" t="e">
        <f t="shared" si="23"/>
        <v>#DIV/0!</v>
      </c>
      <c r="X20" s="26" t="e">
        <f t="shared" si="23"/>
        <v>#DIV/0!</v>
      </c>
      <c r="Y20" s="26" t="e">
        <f t="shared" si="23"/>
        <v>#DIV/0!</v>
      </c>
      <c r="Z20" s="70"/>
      <c r="AA20" s="26" t="e">
        <f t="shared" ref="AA20:AG25" si="24">AA$9*IF(AA$8=$J$7,$K20,IF(AA$8=$L$7,$M20,IF(AA$8=$N$7,$O20,$S20)))</f>
        <v>#DIV/0!</v>
      </c>
      <c r="AB20" s="26" t="e">
        <f t="shared" si="24"/>
        <v>#DIV/0!</v>
      </c>
      <c r="AC20" s="26" t="e">
        <f t="shared" si="24"/>
        <v>#DIV/0!</v>
      </c>
      <c r="AD20" s="26" t="e">
        <f t="shared" si="24"/>
        <v>#DIV/0!</v>
      </c>
      <c r="AE20" s="26" t="e">
        <f t="shared" si="24"/>
        <v>#DIV/0!</v>
      </c>
      <c r="AF20" s="26" t="e">
        <f t="shared" si="24"/>
        <v>#DIV/0!</v>
      </c>
      <c r="AG20" s="26" t="e">
        <f t="shared" si="24"/>
        <v>#DIV/0!</v>
      </c>
      <c r="AH20" s="70"/>
      <c r="AI20" s="26" t="e">
        <f t="shared" ref="AI20:AP25" si="25">AI$9*IF(AI$8=$J$7,$K20,IF(AI$8=$L$7,$M20,IF(AI$8=$N$7,$O20,$S20)))</f>
        <v>#DIV/0!</v>
      </c>
      <c r="AJ20" s="26" t="e">
        <f t="shared" si="25"/>
        <v>#DIV/0!</v>
      </c>
      <c r="AK20" s="26" t="e">
        <f t="shared" si="25"/>
        <v>#DIV/0!</v>
      </c>
      <c r="AL20" s="26" t="e">
        <f t="shared" si="25"/>
        <v>#DIV/0!</v>
      </c>
      <c r="AM20" s="26" t="e">
        <f t="shared" si="25"/>
        <v>#DIV/0!</v>
      </c>
      <c r="AN20" s="26" t="e">
        <f t="shared" si="25"/>
        <v>#DIV/0!</v>
      </c>
      <c r="AO20" s="26" t="e">
        <f t="shared" si="25"/>
        <v>#DIV/0!</v>
      </c>
      <c r="AP20" s="26" t="e">
        <f t="shared" si="25"/>
        <v>#DIV/0!</v>
      </c>
      <c r="AQ20" s="40" t="e">
        <f t="shared" si="2"/>
        <v>#DIV/0!</v>
      </c>
      <c r="AR20" s="40" t="e">
        <f t="shared" si="2"/>
        <v>#DIV/0!</v>
      </c>
      <c r="AS20" s="40" t="e">
        <f t="shared" si="2"/>
        <v>#DIV/0!</v>
      </c>
      <c r="AT20" s="40" t="e">
        <f t="shared" si="2"/>
        <v>#DIV/0!</v>
      </c>
      <c r="AU20" s="74" t="e">
        <f t="shared" si="3"/>
        <v>#DIV/0!</v>
      </c>
      <c r="AV20" s="26" t="e">
        <f t="shared" si="15"/>
        <v>#DIV/0!</v>
      </c>
      <c r="AW20" s="40" t="e">
        <f t="shared" si="16"/>
        <v>#DIV/0!</v>
      </c>
      <c r="AX20" s="40" t="e">
        <f t="shared" si="4"/>
        <v>#DIV/0!</v>
      </c>
      <c r="AY20" s="26" t="e">
        <f t="shared" si="5"/>
        <v>#DIV/0!</v>
      </c>
      <c r="AZ20" s="26" t="e">
        <f t="shared" si="17"/>
        <v>#DIV/0!</v>
      </c>
      <c r="BA20" s="26" t="e">
        <f t="shared" si="18"/>
        <v>#DIV/0!</v>
      </c>
      <c r="BB20" s="26" t="e">
        <f t="shared" si="19"/>
        <v>#DIV/0!</v>
      </c>
      <c r="BC20" s="26" t="e">
        <f t="shared" si="20"/>
        <v>#DIV/0!</v>
      </c>
      <c r="BD20" s="26" t="e">
        <f t="shared" si="21"/>
        <v>#DIV/0!</v>
      </c>
      <c r="BE20" s="26" t="e">
        <f t="shared" si="22"/>
        <v>#DIV/0!</v>
      </c>
    </row>
    <row r="21" spans="2:57" x14ac:dyDescent="0.25">
      <c r="B21" s="147"/>
      <c r="C21" s="33" t="s">
        <v>48</v>
      </c>
      <c r="D21" s="118"/>
      <c r="E21" s="6"/>
      <c r="H21" s="153"/>
      <c r="I21" s="118">
        <v>1100</v>
      </c>
      <c r="J21" s="26" t="e">
        <f t="shared" si="6"/>
        <v>#DIV/0!</v>
      </c>
      <c r="K21" s="26" t="e">
        <f t="shared" si="7"/>
        <v>#DIV/0!</v>
      </c>
      <c r="L21" s="26" t="e">
        <f t="shared" si="8"/>
        <v>#DIV/0!</v>
      </c>
      <c r="M21" s="26" t="e">
        <f t="shared" si="1"/>
        <v>#DIV/0!</v>
      </c>
      <c r="N21" s="26" t="e">
        <f t="shared" si="9"/>
        <v>#DIV/0!</v>
      </c>
      <c r="O21" s="26" t="e">
        <f t="shared" si="10"/>
        <v>#DIV/0!</v>
      </c>
      <c r="P21" s="26" t="e">
        <f t="shared" si="11"/>
        <v>#DIV/0!</v>
      </c>
      <c r="Q21" s="26" t="e">
        <f t="shared" si="12"/>
        <v>#DIV/0!</v>
      </c>
      <c r="R21" s="26" t="e">
        <f t="shared" si="13"/>
        <v>#DIV/0!</v>
      </c>
      <c r="S21" s="26" t="e">
        <f t="shared" si="14"/>
        <v>#DIV/0!</v>
      </c>
      <c r="U21" s="26" t="e">
        <f t="shared" si="23"/>
        <v>#DIV/0!</v>
      </c>
      <c r="V21" s="26" t="e">
        <f t="shared" si="23"/>
        <v>#DIV/0!</v>
      </c>
      <c r="W21" s="26" t="e">
        <f t="shared" si="23"/>
        <v>#DIV/0!</v>
      </c>
      <c r="X21" s="26" t="e">
        <f t="shared" si="23"/>
        <v>#DIV/0!</v>
      </c>
      <c r="Y21" s="26" t="e">
        <f t="shared" si="23"/>
        <v>#DIV/0!</v>
      </c>
      <c r="Z21" s="70"/>
      <c r="AA21" s="26" t="e">
        <f t="shared" si="24"/>
        <v>#DIV/0!</v>
      </c>
      <c r="AB21" s="26" t="e">
        <f t="shared" si="24"/>
        <v>#DIV/0!</v>
      </c>
      <c r="AC21" s="26" t="e">
        <f t="shared" si="24"/>
        <v>#DIV/0!</v>
      </c>
      <c r="AD21" s="26" t="e">
        <f t="shared" si="24"/>
        <v>#DIV/0!</v>
      </c>
      <c r="AE21" s="26" t="e">
        <f t="shared" si="24"/>
        <v>#DIV/0!</v>
      </c>
      <c r="AF21" s="26" t="e">
        <f t="shared" si="24"/>
        <v>#DIV/0!</v>
      </c>
      <c r="AG21" s="26" t="e">
        <f t="shared" si="24"/>
        <v>#DIV/0!</v>
      </c>
      <c r="AH21" s="70"/>
      <c r="AI21" s="26" t="e">
        <f t="shared" si="25"/>
        <v>#DIV/0!</v>
      </c>
      <c r="AJ21" s="26" t="e">
        <f t="shared" si="25"/>
        <v>#DIV/0!</v>
      </c>
      <c r="AK21" s="26" t="e">
        <f t="shared" si="25"/>
        <v>#DIV/0!</v>
      </c>
      <c r="AL21" s="26" t="e">
        <f t="shared" si="25"/>
        <v>#DIV/0!</v>
      </c>
      <c r="AM21" s="26" t="e">
        <f t="shared" si="25"/>
        <v>#DIV/0!</v>
      </c>
      <c r="AN21" s="26" t="e">
        <f t="shared" si="25"/>
        <v>#DIV/0!</v>
      </c>
      <c r="AO21" s="26" t="e">
        <f t="shared" si="25"/>
        <v>#DIV/0!</v>
      </c>
      <c r="AP21" s="26" t="e">
        <f t="shared" si="25"/>
        <v>#DIV/0!</v>
      </c>
      <c r="AQ21" s="40" t="e">
        <f t="shared" si="2"/>
        <v>#DIV/0!</v>
      </c>
      <c r="AR21" s="40" t="e">
        <f t="shared" si="2"/>
        <v>#DIV/0!</v>
      </c>
      <c r="AS21" s="40" t="e">
        <f t="shared" si="2"/>
        <v>#DIV/0!</v>
      </c>
      <c r="AT21" s="40" t="e">
        <f t="shared" si="2"/>
        <v>#DIV/0!</v>
      </c>
      <c r="AU21" s="74" t="e">
        <f t="shared" si="3"/>
        <v>#DIV/0!</v>
      </c>
      <c r="AV21" s="26" t="e">
        <f t="shared" si="15"/>
        <v>#DIV/0!</v>
      </c>
      <c r="AW21" s="40" t="e">
        <f t="shared" si="16"/>
        <v>#DIV/0!</v>
      </c>
      <c r="AX21" s="40" t="e">
        <f t="shared" si="4"/>
        <v>#DIV/0!</v>
      </c>
      <c r="AY21" s="26" t="e">
        <f t="shared" si="5"/>
        <v>#DIV/0!</v>
      </c>
      <c r="AZ21" s="26" t="e">
        <f t="shared" si="17"/>
        <v>#DIV/0!</v>
      </c>
      <c r="BA21" s="26" t="e">
        <f t="shared" si="18"/>
        <v>#DIV/0!</v>
      </c>
      <c r="BB21" s="26" t="e">
        <f t="shared" si="19"/>
        <v>#DIV/0!</v>
      </c>
      <c r="BC21" s="26" t="e">
        <f t="shared" si="20"/>
        <v>#DIV/0!</v>
      </c>
      <c r="BD21" s="26" t="e">
        <f t="shared" si="21"/>
        <v>#DIV/0!</v>
      </c>
      <c r="BE21" s="26" t="e">
        <f t="shared" si="22"/>
        <v>#DIV/0!</v>
      </c>
    </row>
    <row r="22" spans="2:57" x14ac:dyDescent="0.25">
      <c r="B22" s="147"/>
      <c r="C22" s="33" t="s">
        <v>145</v>
      </c>
      <c r="D22" s="119"/>
      <c r="E22" s="6"/>
      <c r="H22" s="153"/>
      <c r="I22" s="118">
        <v>1200</v>
      </c>
      <c r="J22" s="26" t="e">
        <f t="shared" si="6"/>
        <v>#DIV/0!</v>
      </c>
      <c r="K22" s="26" t="e">
        <f t="shared" si="7"/>
        <v>#DIV/0!</v>
      </c>
      <c r="L22" s="26" t="e">
        <f t="shared" si="8"/>
        <v>#DIV/0!</v>
      </c>
      <c r="M22" s="26" t="e">
        <f t="shared" si="1"/>
        <v>#DIV/0!</v>
      </c>
      <c r="N22" s="26" t="e">
        <f t="shared" si="9"/>
        <v>#DIV/0!</v>
      </c>
      <c r="O22" s="26" t="e">
        <f t="shared" si="10"/>
        <v>#DIV/0!</v>
      </c>
      <c r="P22" s="26" t="e">
        <f t="shared" si="11"/>
        <v>#DIV/0!</v>
      </c>
      <c r="Q22" s="26" t="e">
        <f t="shared" si="12"/>
        <v>#DIV/0!</v>
      </c>
      <c r="R22" s="26" t="e">
        <f t="shared" si="13"/>
        <v>#DIV/0!</v>
      </c>
      <c r="S22" s="26" t="e">
        <f t="shared" si="14"/>
        <v>#DIV/0!</v>
      </c>
      <c r="U22" s="26" t="e">
        <f t="shared" si="23"/>
        <v>#DIV/0!</v>
      </c>
      <c r="V22" s="26" t="e">
        <f t="shared" si="23"/>
        <v>#DIV/0!</v>
      </c>
      <c r="W22" s="26" t="e">
        <f t="shared" si="23"/>
        <v>#DIV/0!</v>
      </c>
      <c r="X22" s="26" t="e">
        <f t="shared" si="23"/>
        <v>#DIV/0!</v>
      </c>
      <c r="Y22" s="26" t="e">
        <f t="shared" si="23"/>
        <v>#DIV/0!</v>
      </c>
      <c r="Z22" s="70"/>
      <c r="AA22" s="26" t="e">
        <f t="shared" si="24"/>
        <v>#DIV/0!</v>
      </c>
      <c r="AB22" s="26" t="e">
        <f t="shared" si="24"/>
        <v>#DIV/0!</v>
      </c>
      <c r="AC22" s="26" t="e">
        <f t="shared" si="24"/>
        <v>#DIV/0!</v>
      </c>
      <c r="AD22" s="26" t="e">
        <f t="shared" si="24"/>
        <v>#DIV/0!</v>
      </c>
      <c r="AE22" s="26" t="e">
        <f t="shared" si="24"/>
        <v>#DIV/0!</v>
      </c>
      <c r="AF22" s="26" t="e">
        <f t="shared" si="24"/>
        <v>#DIV/0!</v>
      </c>
      <c r="AG22" s="26" t="e">
        <f t="shared" si="24"/>
        <v>#DIV/0!</v>
      </c>
      <c r="AH22" s="70"/>
      <c r="AI22" s="26" t="e">
        <f t="shared" si="25"/>
        <v>#DIV/0!</v>
      </c>
      <c r="AJ22" s="26" t="e">
        <f t="shared" si="25"/>
        <v>#DIV/0!</v>
      </c>
      <c r="AK22" s="26" t="e">
        <f t="shared" si="25"/>
        <v>#DIV/0!</v>
      </c>
      <c r="AL22" s="26" t="e">
        <f t="shared" si="25"/>
        <v>#DIV/0!</v>
      </c>
      <c r="AM22" s="26" t="e">
        <f t="shared" si="25"/>
        <v>#DIV/0!</v>
      </c>
      <c r="AN22" s="26" t="e">
        <f t="shared" si="25"/>
        <v>#DIV/0!</v>
      </c>
      <c r="AO22" s="26" t="e">
        <f t="shared" si="25"/>
        <v>#DIV/0!</v>
      </c>
      <c r="AP22" s="26" t="e">
        <f t="shared" si="25"/>
        <v>#DIV/0!</v>
      </c>
      <c r="AQ22" s="40" t="e">
        <f t="shared" si="2"/>
        <v>#DIV/0!</v>
      </c>
      <c r="AR22" s="40" t="e">
        <f t="shared" si="2"/>
        <v>#DIV/0!</v>
      </c>
      <c r="AS22" s="40" t="e">
        <f t="shared" si="2"/>
        <v>#DIV/0!</v>
      </c>
      <c r="AT22" s="40" t="e">
        <f t="shared" si="2"/>
        <v>#DIV/0!</v>
      </c>
      <c r="AU22" s="74" t="e">
        <f t="shared" si="3"/>
        <v>#DIV/0!</v>
      </c>
      <c r="AV22" s="26" t="e">
        <f t="shared" si="15"/>
        <v>#DIV/0!</v>
      </c>
      <c r="AW22" s="40" t="e">
        <f t="shared" si="16"/>
        <v>#DIV/0!</v>
      </c>
      <c r="AX22" s="40" t="e">
        <f t="shared" si="4"/>
        <v>#DIV/0!</v>
      </c>
      <c r="AY22" s="26" t="e">
        <f t="shared" si="5"/>
        <v>#DIV/0!</v>
      </c>
      <c r="AZ22" s="26" t="e">
        <f t="shared" si="17"/>
        <v>#DIV/0!</v>
      </c>
      <c r="BA22" s="26" t="e">
        <f t="shared" si="18"/>
        <v>#DIV/0!</v>
      </c>
      <c r="BB22" s="26" t="e">
        <f t="shared" si="19"/>
        <v>#DIV/0!</v>
      </c>
      <c r="BC22" s="26" t="e">
        <f t="shared" si="20"/>
        <v>#DIV/0!</v>
      </c>
      <c r="BD22" s="26" t="e">
        <f t="shared" si="21"/>
        <v>#DIV/0!</v>
      </c>
      <c r="BE22" s="26" t="e">
        <f t="shared" si="22"/>
        <v>#DIV/0!</v>
      </c>
    </row>
    <row r="23" spans="2:57" x14ac:dyDescent="0.25">
      <c r="B23" s="147"/>
      <c r="C23" s="33" t="s">
        <v>49</v>
      </c>
      <c r="D23" s="118"/>
      <c r="E23" s="6"/>
      <c r="H23" s="153"/>
      <c r="I23" s="118">
        <v>1300</v>
      </c>
      <c r="J23" s="26" t="e">
        <f t="shared" si="6"/>
        <v>#DIV/0!</v>
      </c>
      <c r="K23" s="26" t="e">
        <f t="shared" si="7"/>
        <v>#DIV/0!</v>
      </c>
      <c r="L23" s="26" t="e">
        <f t="shared" si="8"/>
        <v>#DIV/0!</v>
      </c>
      <c r="M23" s="26" t="e">
        <f t="shared" si="1"/>
        <v>#DIV/0!</v>
      </c>
      <c r="N23" s="26" t="e">
        <f t="shared" si="9"/>
        <v>#DIV/0!</v>
      </c>
      <c r="O23" s="26" t="e">
        <f t="shared" si="10"/>
        <v>#DIV/0!</v>
      </c>
      <c r="P23" s="26" t="e">
        <f t="shared" si="11"/>
        <v>#DIV/0!</v>
      </c>
      <c r="Q23" s="26" t="e">
        <f t="shared" si="12"/>
        <v>#DIV/0!</v>
      </c>
      <c r="R23" s="26" t="e">
        <f t="shared" si="13"/>
        <v>#DIV/0!</v>
      </c>
      <c r="S23" s="26" t="e">
        <f t="shared" si="14"/>
        <v>#DIV/0!</v>
      </c>
      <c r="U23" s="26" t="e">
        <f t="shared" si="23"/>
        <v>#DIV/0!</v>
      </c>
      <c r="V23" s="26" t="e">
        <f t="shared" si="23"/>
        <v>#DIV/0!</v>
      </c>
      <c r="W23" s="26" t="e">
        <f t="shared" si="23"/>
        <v>#DIV/0!</v>
      </c>
      <c r="X23" s="26" t="e">
        <f t="shared" si="23"/>
        <v>#DIV/0!</v>
      </c>
      <c r="Y23" s="26" t="e">
        <f t="shared" si="23"/>
        <v>#DIV/0!</v>
      </c>
      <c r="Z23" s="70"/>
      <c r="AA23" s="26" t="e">
        <f t="shared" si="24"/>
        <v>#DIV/0!</v>
      </c>
      <c r="AB23" s="26" t="e">
        <f t="shared" si="24"/>
        <v>#DIV/0!</v>
      </c>
      <c r="AC23" s="26" t="e">
        <f t="shared" si="24"/>
        <v>#DIV/0!</v>
      </c>
      <c r="AD23" s="26" t="e">
        <f t="shared" si="24"/>
        <v>#DIV/0!</v>
      </c>
      <c r="AE23" s="26" t="e">
        <f t="shared" si="24"/>
        <v>#DIV/0!</v>
      </c>
      <c r="AF23" s="26" t="e">
        <f t="shared" si="24"/>
        <v>#DIV/0!</v>
      </c>
      <c r="AG23" s="26" t="e">
        <f t="shared" si="24"/>
        <v>#DIV/0!</v>
      </c>
      <c r="AH23" s="70"/>
      <c r="AI23" s="26" t="e">
        <f t="shared" si="25"/>
        <v>#DIV/0!</v>
      </c>
      <c r="AJ23" s="26" t="e">
        <f t="shared" si="25"/>
        <v>#DIV/0!</v>
      </c>
      <c r="AK23" s="26" t="e">
        <f t="shared" si="25"/>
        <v>#DIV/0!</v>
      </c>
      <c r="AL23" s="26" t="e">
        <f t="shared" si="25"/>
        <v>#DIV/0!</v>
      </c>
      <c r="AM23" s="26" t="e">
        <f t="shared" si="25"/>
        <v>#DIV/0!</v>
      </c>
      <c r="AN23" s="26" t="e">
        <f t="shared" si="25"/>
        <v>#DIV/0!</v>
      </c>
      <c r="AO23" s="26" t="e">
        <f t="shared" si="25"/>
        <v>#DIV/0!</v>
      </c>
      <c r="AP23" s="26" t="e">
        <f t="shared" si="25"/>
        <v>#DIV/0!</v>
      </c>
      <c r="AQ23" s="40" t="e">
        <f t="shared" si="2"/>
        <v>#DIV/0!</v>
      </c>
      <c r="AR23" s="40" t="e">
        <f t="shared" si="2"/>
        <v>#DIV/0!</v>
      </c>
      <c r="AS23" s="40" t="e">
        <f t="shared" si="2"/>
        <v>#DIV/0!</v>
      </c>
      <c r="AT23" s="40" t="e">
        <f t="shared" si="2"/>
        <v>#DIV/0!</v>
      </c>
      <c r="AU23" s="74" t="e">
        <f t="shared" si="3"/>
        <v>#DIV/0!</v>
      </c>
      <c r="AV23" s="26" t="e">
        <f t="shared" si="15"/>
        <v>#DIV/0!</v>
      </c>
      <c r="AW23" s="40" t="e">
        <f t="shared" si="16"/>
        <v>#DIV/0!</v>
      </c>
      <c r="AX23" s="40" t="e">
        <f t="shared" si="4"/>
        <v>#DIV/0!</v>
      </c>
      <c r="AY23" s="26" t="e">
        <f t="shared" si="5"/>
        <v>#DIV/0!</v>
      </c>
      <c r="AZ23" s="26" t="e">
        <f t="shared" si="17"/>
        <v>#DIV/0!</v>
      </c>
      <c r="BA23" s="26" t="e">
        <f t="shared" si="18"/>
        <v>#DIV/0!</v>
      </c>
      <c r="BB23" s="26" t="e">
        <f t="shared" si="19"/>
        <v>#DIV/0!</v>
      </c>
      <c r="BC23" s="26" t="e">
        <f t="shared" si="20"/>
        <v>#DIV/0!</v>
      </c>
      <c r="BD23" s="26" t="e">
        <f t="shared" si="21"/>
        <v>#DIV/0!</v>
      </c>
      <c r="BE23" s="26" t="e">
        <f t="shared" si="22"/>
        <v>#DIV/0!</v>
      </c>
    </row>
    <row r="24" spans="2:57" ht="18" customHeight="1" thickBot="1" x14ac:dyDescent="0.3">
      <c r="B24" s="151"/>
      <c r="C24" s="34" t="s">
        <v>50</v>
      </c>
      <c r="D24" s="138">
        <f>(0.25*PI()*D22^2)/144</f>
        <v>0</v>
      </c>
      <c r="E24" s="8"/>
      <c r="H24" s="153"/>
      <c r="I24" s="118">
        <v>1400</v>
      </c>
      <c r="J24" s="26" t="e">
        <f t="shared" si="6"/>
        <v>#DIV/0!</v>
      </c>
      <c r="K24" s="26" t="e">
        <f t="shared" si="7"/>
        <v>#DIV/0!</v>
      </c>
      <c r="L24" s="26" t="e">
        <f t="shared" si="8"/>
        <v>#DIV/0!</v>
      </c>
      <c r="M24" s="26" t="e">
        <f t="shared" si="1"/>
        <v>#DIV/0!</v>
      </c>
      <c r="N24" s="26" t="e">
        <f t="shared" si="9"/>
        <v>#DIV/0!</v>
      </c>
      <c r="O24" s="26" t="e">
        <f t="shared" si="10"/>
        <v>#DIV/0!</v>
      </c>
      <c r="P24" s="26" t="e">
        <f t="shared" si="11"/>
        <v>#DIV/0!</v>
      </c>
      <c r="Q24" s="26" t="e">
        <f t="shared" si="12"/>
        <v>#DIV/0!</v>
      </c>
      <c r="R24" s="26" t="e">
        <f t="shared" si="13"/>
        <v>#DIV/0!</v>
      </c>
      <c r="S24" s="26" t="e">
        <f t="shared" si="14"/>
        <v>#DIV/0!</v>
      </c>
      <c r="U24" s="26" t="e">
        <f t="shared" si="23"/>
        <v>#DIV/0!</v>
      </c>
      <c r="V24" s="26" t="e">
        <f t="shared" si="23"/>
        <v>#DIV/0!</v>
      </c>
      <c r="W24" s="26" t="e">
        <f t="shared" si="23"/>
        <v>#DIV/0!</v>
      </c>
      <c r="X24" s="26" t="e">
        <f t="shared" si="23"/>
        <v>#DIV/0!</v>
      </c>
      <c r="Y24" s="26" t="e">
        <f t="shared" si="23"/>
        <v>#DIV/0!</v>
      </c>
      <c r="Z24" s="70"/>
      <c r="AA24" s="26" t="e">
        <f t="shared" si="24"/>
        <v>#DIV/0!</v>
      </c>
      <c r="AB24" s="26" t="e">
        <f t="shared" si="24"/>
        <v>#DIV/0!</v>
      </c>
      <c r="AC24" s="26" t="e">
        <f t="shared" si="24"/>
        <v>#DIV/0!</v>
      </c>
      <c r="AD24" s="26" t="e">
        <f t="shared" si="24"/>
        <v>#DIV/0!</v>
      </c>
      <c r="AE24" s="26" t="e">
        <f t="shared" si="24"/>
        <v>#DIV/0!</v>
      </c>
      <c r="AF24" s="26" t="e">
        <f t="shared" si="24"/>
        <v>#DIV/0!</v>
      </c>
      <c r="AG24" s="26" t="e">
        <f t="shared" si="24"/>
        <v>#DIV/0!</v>
      </c>
      <c r="AH24" s="70"/>
      <c r="AI24" s="26" t="e">
        <f t="shared" si="25"/>
        <v>#DIV/0!</v>
      </c>
      <c r="AJ24" s="26" t="e">
        <f t="shared" si="25"/>
        <v>#DIV/0!</v>
      </c>
      <c r="AK24" s="26" t="e">
        <f t="shared" si="25"/>
        <v>#DIV/0!</v>
      </c>
      <c r="AL24" s="26" t="e">
        <f t="shared" si="25"/>
        <v>#DIV/0!</v>
      </c>
      <c r="AM24" s="26" t="e">
        <f t="shared" si="25"/>
        <v>#DIV/0!</v>
      </c>
      <c r="AN24" s="26" t="e">
        <f t="shared" si="25"/>
        <v>#DIV/0!</v>
      </c>
      <c r="AO24" s="26" t="e">
        <f t="shared" si="25"/>
        <v>#DIV/0!</v>
      </c>
      <c r="AP24" s="26" t="e">
        <f t="shared" si="25"/>
        <v>#DIV/0!</v>
      </c>
      <c r="AQ24" s="40" t="e">
        <f t="shared" si="2"/>
        <v>#DIV/0!</v>
      </c>
      <c r="AR24" s="40" t="e">
        <f t="shared" si="2"/>
        <v>#DIV/0!</v>
      </c>
      <c r="AS24" s="40" t="e">
        <f t="shared" si="2"/>
        <v>#DIV/0!</v>
      </c>
      <c r="AT24" s="40" t="e">
        <f t="shared" si="2"/>
        <v>#DIV/0!</v>
      </c>
      <c r="AU24" s="74" t="e">
        <f t="shared" si="3"/>
        <v>#DIV/0!</v>
      </c>
      <c r="AV24" s="26" t="e">
        <f t="shared" si="15"/>
        <v>#DIV/0!</v>
      </c>
      <c r="AW24" s="40" t="e">
        <f t="shared" si="16"/>
        <v>#DIV/0!</v>
      </c>
      <c r="AX24" s="40" t="e">
        <f t="shared" si="4"/>
        <v>#DIV/0!</v>
      </c>
      <c r="AY24" s="26" t="e">
        <f t="shared" si="5"/>
        <v>#DIV/0!</v>
      </c>
      <c r="AZ24" s="26" t="e">
        <f t="shared" si="17"/>
        <v>#DIV/0!</v>
      </c>
      <c r="BA24" s="26" t="e">
        <f t="shared" si="18"/>
        <v>#DIV/0!</v>
      </c>
      <c r="BB24" s="26" t="e">
        <f t="shared" si="19"/>
        <v>#DIV/0!</v>
      </c>
      <c r="BC24" s="26" t="e">
        <f t="shared" si="20"/>
        <v>#DIV/0!</v>
      </c>
      <c r="BD24" s="26" t="e">
        <f t="shared" si="21"/>
        <v>#DIV/0!</v>
      </c>
      <c r="BE24" s="26" t="e">
        <f t="shared" si="22"/>
        <v>#DIV/0!</v>
      </c>
    </row>
    <row r="25" spans="2:57" ht="18" customHeight="1" thickBot="1" x14ac:dyDescent="0.3">
      <c r="B25" s="146" t="s">
        <v>51</v>
      </c>
      <c r="C25" s="33" t="s">
        <v>46</v>
      </c>
      <c r="D25" s="71"/>
      <c r="E25" s="6"/>
      <c r="H25" s="154"/>
      <c r="I25" s="194">
        <v>1500</v>
      </c>
      <c r="J25" s="28" t="e">
        <f t="shared" si="6"/>
        <v>#DIV/0!</v>
      </c>
      <c r="K25" s="28" t="e">
        <f t="shared" si="7"/>
        <v>#DIV/0!</v>
      </c>
      <c r="L25" s="28" t="e">
        <f t="shared" si="8"/>
        <v>#DIV/0!</v>
      </c>
      <c r="M25" s="28" t="e">
        <f t="shared" si="1"/>
        <v>#DIV/0!</v>
      </c>
      <c r="N25" s="28" t="e">
        <f t="shared" si="9"/>
        <v>#DIV/0!</v>
      </c>
      <c r="O25" s="28" t="e">
        <f t="shared" si="10"/>
        <v>#DIV/0!</v>
      </c>
      <c r="P25" s="28" t="e">
        <f t="shared" si="11"/>
        <v>#DIV/0!</v>
      </c>
      <c r="Q25" s="28" t="e">
        <f t="shared" si="12"/>
        <v>#DIV/0!</v>
      </c>
      <c r="R25" s="28" t="e">
        <f t="shared" si="13"/>
        <v>#DIV/0!</v>
      </c>
      <c r="S25" s="28" t="e">
        <f t="shared" si="14"/>
        <v>#DIV/0!</v>
      </c>
      <c r="U25" s="28" t="e">
        <f t="shared" si="23"/>
        <v>#DIV/0!</v>
      </c>
      <c r="V25" s="28" t="e">
        <f t="shared" si="23"/>
        <v>#DIV/0!</v>
      </c>
      <c r="W25" s="28" t="e">
        <f t="shared" si="23"/>
        <v>#DIV/0!</v>
      </c>
      <c r="X25" s="28" t="e">
        <f t="shared" si="23"/>
        <v>#DIV/0!</v>
      </c>
      <c r="Y25" s="28" t="e">
        <f t="shared" si="23"/>
        <v>#DIV/0!</v>
      </c>
      <c r="Z25" s="70"/>
      <c r="AA25" s="28" t="e">
        <f t="shared" si="24"/>
        <v>#DIV/0!</v>
      </c>
      <c r="AB25" s="28" t="e">
        <f t="shared" si="24"/>
        <v>#DIV/0!</v>
      </c>
      <c r="AC25" s="28" t="e">
        <f t="shared" si="24"/>
        <v>#DIV/0!</v>
      </c>
      <c r="AD25" s="28" t="e">
        <f t="shared" si="24"/>
        <v>#DIV/0!</v>
      </c>
      <c r="AE25" s="28" t="e">
        <f t="shared" si="24"/>
        <v>#DIV/0!</v>
      </c>
      <c r="AF25" s="28" t="e">
        <f t="shared" si="24"/>
        <v>#DIV/0!</v>
      </c>
      <c r="AG25" s="28" t="e">
        <f t="shared" si="24"/>
        <v>#DIV/0!</v>
      </c>
      <c r="AH25" s="70"/>
      <c r="AI25" s="28" t="e">
        <f t="shared" si="25"/>
        <v>#DIV/0!</v>
      </c>
      <c r="AJ25" s="28" t="e">
        <f t="shared" si="25"/>
        <v>#DIV/0!</v>
      </c>
      <c r="AK25" s="28" t="e">
        <f t="shared" si="25"/>
        <v>#DIV/0!</v>
      </c>
      <c r="AL25" s="28" t="e">
        <f t="shared" si="25"/>
        <v>#DIV/0!</v>
      </c>
      <c r="AM25" s="28" t="e">
        <f t="shared" si="25"/>
        <v>#DIV/0!</v>
      </c>
      <c r="AN25" s="28" t="e">
        <f t="shared" si="25"/>
        <v>#DIV/0!</v>
      </c>
      <c r="AO25" s="28" t="e">
        <f t="shared" si="25"/>
        <v>#DIV/0!</v>
      </c>
      <c r="AP25" s="28" t="e">
        <f t="shared" si="25"/>
        <v>#DIV/0!</v>
      </c>
      <c r="AQ25" s="43" t="e">
        <f t="shared" si="2"/>
        <v>#DIV/0!</v>
      </c>
      <c r="AR25" s="43" t="e">
        <f t="shared" si="2"/>
        <v>#DIV/0!</v>
      </c>
      <c r="AS25" s="43" t="e">
        <f t="shared" si="2"/>
        <v>#DIV/0!</v>
      </c>
      <c r="AT25" s="43" t="e">
        <f t="shared" si="2"/>
        <v>#DIV/0!</v>
      </c>
      <c r="AU25" s="138" t="e">
        <f t="shared" si="3"/>
        <v>#DIV/0!</v>
      </c>
      <c r="AV25" s="28" t="e">
        <f t="shared" si="15"/>
        <v>#DIV/0!</v>
      </c>
      <c r="AW25" s="43" t="e">
        <f t="shared" si="16"/>
        <v>#DIV/0!</v>
      </c>
      <c r="AX25" s="43" t="e">
        <f t="shared" si="4"/>
        <v>#DIV/0!</v>
      </c>
      <c r="AY25" s="28" t="e">
        <f t="shared" si="5"/>
        <v>#DIV/0!</v>
      </c>
      <c r="AZ25" s="28" t="e">
        <f t="shared" si="17"/>
        <v>#DIV/0!</v>
      </c>
      <c r="BA25" s="28" t="e">
        <f t="shared" si="18"/>
        <v>#DIV/0!</v>
      </c>
      <c r="BB25" s="28" t="e">
        <f t="shared" si="19"/>
        <v>#DIV/0!</v>
      </c>
      <c r="BC25" s="28" t="e">
        <f t="shared" si="20"/>
        <v>#DIV/0!</v>
      </c>
      <c r="BD25" s="28" t="e">
        <f t="shared" si="21"/>
        <v>#DIV/0!</v>
      </c>
      <c r="BE25" s="28" t="e">
        <f t="shared" si="22"/>
        <v>#DIV/0!</v>
      </c>
    </row>
    <row r="26" spans="2:57" x14ac:dyDescent="0.25">
      <c r="B26" s="147"/>
      <c r="C26" s="33" t="s">
        <v>47</v>
      </c>
      <c r="D26" s="71"/>
      <c r="E26" s="6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</row>
    <row r="27" spans="2:57" x14ac:dyDescent="0.25">
      <c r="B27" s="147"/>
      <c r="C27" s="33" t="s">
        <v>48</v>
      </c>
      <c r="D27" s="71"/>
      <c r="E27" s="6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</row>
    <row r="28" spans="2:57" x14ac:dyDescent="0.25">
      <c r="B28" s="147"/>
      <c r="C28" s="33" t="s">
        <v>145</v>
      </c>
      <c r="D28" s="71"/>
      <c r="E28" s="6"/>
      <c r="O28" s="51" t="s">
        <v>52</v>
      </c>
      <c r="P28" s="51"/>
      <c r="Q28" s="51"/>
      <c r="R28" s="51"/>
      <c r="S28" s="5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</row>
    <row r="29" spans="2:57" x14ac:dyDescent="0.25">
      <c r="B29" s="147"/>
      <c r="C29" s="33" t="s">
        <v>53</v>
      </c>
      <c r="D29" s="71"/>
      <c r="E29" s="6"/>
    </row>
    <row r="30" spans="2:57" ht="18" thickBot="1" x14ac:dyDescent="0.3">
      <c r="B30" s="147"/>
      <c r="C30" s="33" t="s">
        <v>55</v>
      </c>
      <c r="D30" s="70">
        <f>(0.25*PI()*D28^2)/144</f>
        <v>0</v>
      </c>
      <c r="E30" s="6"/>
    </row>
    <row r="31" spans="2:57" ht="18" customHeight="1" x14ac:dyDescent="0.25">
      <c r="B31" s="146" t="s">
        <v>54</v>
      </c>
      <c r="C31" s="32" t="s">
        <v>46</v>
      </c>
      <c r="D31" s="36"/>
      <c r="E31" s="5"/>
      <c r="F31" s="46" t="s">
        <v>176</v>
      </c>
    </row>
    <row r="32" spans="2:57" ht="15" customHeight="1" x14ac:dyDescent="0.25">
      <c r="B32" s="147"/>
      <c r="C32" s="33" t="s">
        <v>47</v>
      </c>
      <c r="D32" s="19"/>
      <c r="E32" s="6"/>
    </row>
    <row r="33" spans="2:5" x14ac:dyDescent="0.25">
      <c r="B33" s="147"/>
      <c r="C33" s="33" t="s">
        <v>48</v>
      </c>
      <c r="D33" s="19"/>
      <c r="E33" s="6"/>
    </row>
    <row r="34" spans="2:5" x14ac:dyDescent="0.25">
      <c r="B34" s="147"/>
      <c r="C34" s="33" t="s">
        <v>145</v>
      </c>
      <c r="D34" s="48"/>
      <c r="E34" s="6"/>
    </row>
    <row r="35" spans="2:5" x14ac:dyDescent="0.25">
      <c r="B35" s="147"/>
      <c r="C35" s="33" t="s">
        <v>53</v>
      </c>
      <c r="D35" s="48"/>
      <c r="E35" s="6"/>
    </row>
    <row r="36" spans="2:5" ht="18" thickBot="1" x14ac:dyDescent="0.3">
      <c r="B36" s="151"/>
      <c r="C36" s="34" t="s">
        <v>55</v>
      </c>
      <c r="D36" s="7">
        <f>0.25*PI()*(D34^2)/144</f>
        <v>0</v>
      </c>
      <c r="E36" s="8"/>
    </row>
    <row r="37" spans="2:5" x14ac:dyDescent="0.25">
      <c r="B37" s="146" t="s">
        <v>56</v>
      </c>
      <c r="C37" s="32" t="s">
        <v>46</v>
      </c>
      <c r="D37" s="53"/>
      <c r="E37" s="5"/>
    </row>
    <row r="38" spans="2:5" x14ac:dyDescent="0.25">
      <c r="B38" s="147"/>
      <c r="C38" s="33" t="s">
        <v>47</v>
      </c>
      <c r="D38" s="48"/>
      <c r="E38" s="6"/>
    </row>
    <row r="39" spans="2:5" x14ac:dyDescent="0.25">
      <c r="B39" s="147"/>
      <c r="C39" s="33" t="s">
        <v>48</v>
      </c>
      <c r="D39" s="48"/>
      <c r="E39" s="6"/>
    </row>
    <row r="40" spans="2:5" x14ac:dyDescent="0.25">
      <c r="B40" s="147"/>
      <c r="C40" s="33" t="s">
        <v>145</v>
      </c>
      <c r="D40" s="48"/>
      <c r="E40" s="6"/>
    </row>
    <row r="41" spans="2:5" x14ac:dyDescent="0.25">
      <c r="B41" s="147"/>
      <c r="C41" s="33" t="s">
        <v>57</v>
      </c>
      <c r="D41" s="19"/>
      <c r="E41" s="6"/>
    </row>
    <row r="42" spans="2:5" ht="18" thickBot="1" x14ac:dyDescent="0.3">
      <c r="B42" s="151"/>
      <c r="C42" s="34" t="s">
        <v>55</v>
      </c>
      <c r="D42" s="7">
        <f>0.25*PI()*(D40^2)*(1/144)</f>
        <v>0</v>
      </c>
      <c r="E42" s="8"/>
    </row>
    <row r="43" spans="2:5" x14ac:dyDescent="0.25">
      <c r="B43" s="146" t="s">
        <v>177</v>
      </c>
      <c r="C43" s="32" t="s">
        <v>46</v>
      </c>
      <c r="D43" s="53"/>
      <c r="E43" s="5"/>
    </row>
    <row r="44" spans="2:5" x14ac:dyDescent="0.25">
      <c r="B44" s="147"/>
      <c r="C44" s="33" t="s">
        <v>47</v>
      </c>
      <c r="D44" s="48"/>
      <c r="E44" s="6"/>
    </row>
    <row r="45" spans="2:5" x14ac:dyDescent="0.25">
      <c r="B45" s="147"/>
      <c r="C45" s="33" t="s">
        <v>48</v>
      </c>
      <c r="D45" s="48"/>
      <c r="E45" s="6"/>
    </row>
    <row r="46" spans="2:5" x14ac:dyDescent="0.25">
      <c r="B46" s="147"/>
      <c r="C46" s="33" t="s">
        <v>145</v>
      </c>
      <c r="D46" s="48"/>
      <c r="E46" s="6"/>
    </row>
    <row r="47" spans="2:5" x14ac:dyDescent="0.25">
      <c r="B47" s="147"/>
      <c r="C47" s="33" t="s">
        <v>57</v>
      </c>
      <c r="D47" s="19"/>
      <c r="E47" s="6"/>
    </row>
    <row r="48" spans="2:5" ht="18" thickBot="1" x14ac:dyDescent="0.3">
      <c r="B48" s="151"/>
      <c r="C48" s="34" t="s">
        <v>55</v>
      </c>
      <c r="D48" s="7">
        <f>0.25*PI()*(D46^2)*(1/144)</f>
        <v>0</v>
      </c>
      <c r="E48" s="8"/>
    </row>
    <row r="49" spans="3:5" ht="15.75" thickBot="1" x14ac:dyDescent="0.3">
      <c r="C49" s="44" t="s">
        <v>58</v>
      </c>
      <c r="D49" s="76">
        <f>SUM(D23,D29,D35,D41,D48)</f>
        <v>0</v>
      </c>
      <c r="E49" s="39"/>
    </row>
    <row r="62" spans="3:5" x14ac:dyDescent="0.25">
      <c r="D62" t="s">
        <v>59</v>
      </c>
    </row>
    <row r="63" spans="3:5" x14ac:dyDescent="0.25">
      <c r="D63" s="52">
        <f>J7</f>
        <v>0</v>
      </c>
    </row>
    <row r="64" spans="3:5" x14ac:dyDescent="0.25">
      <c r="D64" s="52">
        <f>L7</f>
        <v>0</v>
      </c>
    </row>
    <row r="65" spans="4:4" x14ac:dyDescent="0.25">
      <c r="D65" s="52">
        <f>N7</f>
        <v>0</v>
      </c>
    </row>
    <row r="66" spans="4:4" x14ac:dyDescent="0.25">
      <c r="D66" s="52">
        <f>P7</f>
        <v>0</v>
      </c>
    </row>
    <row r="67" spans="4:4" x14ac:dyDescent="0.25">
      <c r="D67" s="52">
        <f>R7</f>
        <v>0</v>
      </c>
    </row>
  </sheetData>
  <dataConsolidate/>
  <mergeCells count="45">
    <mergeCell ref="B43:B48"/>
    <mergeCell ref="P6:Q6"/>
    <mergeCell ref="P7:Q7"/>
    <mergeCell ref="P8:P9"/>
    <mergeCell ref="Q8:Q9"/>
    <mergeCell ref="J7:K7"/>
    <mergeCell ref="J8:J9"/>
    <mergeCell ref="K8:K9"/>
    <mergeCell ref="AW8:AW9"/>
    <mergeCell ref="R6:S6"/>
    <mergeCell ref="R7:S7"/>
    <mergeCell ref="R8:R9"/>
    <mergeCell ref="S8:S9"/>
    <mergeCell ref="AA6:AG6"/>
    <mergeCell ref="AI6:AU6"/>
    <mergeCell ref="AW1:AW6"/>
    <mergeCell ref="U5:AG5"/>
    <mergeCell ref="U4:AU4"/>
    <mergeCell ref="B31:B36"/>
    <mergeCell ref="B37:B42"/>
    <mergeCell ref="BC8:BC9"/>
    <mergeCell ref="BD8:BD9"/>
    <mergeCell ref="O8:O9"/>
    <mergeCell ref="AV8:AV9"/>
    <mergeCell ref="AY8:AY9"/>
    <mergeCell ref="B14:B18"/>
    <mergeCell ref="B19:B24"/>
    <mergeCell ref="B25:B30"/>
    <mergeCell ref="AZ8:AZ9"/>
    <mergeCell ref="BE8:BE9"/>
    <mergeCell ref="B5:B7"/>
    <mergeCell ref="U6:Y6"/>
    <mergeCell ref="B9:B13"/>
    <mergeCell ref="H10:H25"/>
    <mergeCell ref="L7:M7"/>
    <mergeCell ref="L6:M6"/>
    <mergeCell ref="N6:O6"/>
    <mergeCell ref="N7:O7"/>
    <mergeCell ref="L8:L9"/>
    <mergeCell ref="M8:M9"/>
    <mergeCell ref="N8:N9"/>
    <mergeCell ref="BA8:BA9"/>
    <mergeCell ref="BB8:BB9"/>
    <mergeCell ref="AX8:AX9"/>
    <mergeCell ref="J6:K6"/>
  </mergeCells>
  <dataValidations count="1">
    <dataValidation type="list" allowBlank="1" showInputMessage="1" showErrorMessage="1" sqref="U8:AU8" xr:uid="{CFCCFC6E-8CAA-4FD6-8230-5487DF0A9159}">
      <formula1>$D$63:$D$67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Z1004"/>
  <sheetViews>
    <sheetView topLeftCell="A13" workbookViewId="0">
      <selection activeCell="C42" sqref="C42:D48"/>
    </sheetView>
  </sheetViews>
  <sheetFormatPr defaultRowHeight="15" x14ac:dyDescent="0.25"/>
  <cols>
    <col min="1" max="2" width="9.140625" style="1"/>
    <col min="3" max="3" width="15.85546875" style="1" customWidth="1"/>
    <col min="4" max="4" width="14.28515625" style="1" customWidth="1"/>
    <col min="5" max="5" width="13.140625" style="1" customWidth="1"/>
    <col min="6" max="7" width="12.5703125" style="1" customWidth="1"/>
    <col min="8" max="8" width="12.5703125" style="1" bestFit="1" customWidth="1"/>
    <col min="9" max="9" width="22.7109375" style="1" customWidth="1"/>
    <col min="10" max="10" width="14.7109375" style="1" customWidth="1"/>
    <col min="11" max="12" width="12.28515625" style="1" customWidth="1"/>
    <col min="13" max="14" width="12" style="1" bestFit="1" customWidth="1"/>
    <col min="15" max="15" width="9.140625" style="1"/>
    <col min="16" max="16" width="21.85546875" style="1" bestFit="1" customWidth="1"/>
    <col min="17" max="17" width="14.42578125" style="1" bestFit="1" customWidth="1"/>
    <col min="18" max="18" width="12" style="1" bestFit="1" customWidth="1"/>
    <col min="19" max="19" width="17" style="1" bestFit="1" customWidth="1"/>
    <col min="20" max="16384" width="9.140625" style="1"/>
  </cols>
  <sheetData>
    <row r="1" spans="2:26" ht="18.75" x14ac:dyDescent="0.3">
      <c r="B1" s="45" t="s">
        <v>60</v>
      </c>
      <c r="C1"/>
      <c r="U1" t="s">
        <v>61</v>
      </c>
      <c r="V1"/>
      <c r="W1"/>
      <c r="X1" t="s">
        <v>62</v>
      </c>
      <c r="Y1"/>
      <c r="Z1"/>
    </row>
    <row r="2" spans="2:26" ht="15.75" thickBot="1" x14ac:dyDescent="0.3">
      <c r="B2" s="46" t="s">
        <v>63</v>
      </c>
      <c r="C2"/>
      <c r="H2" s="37"/>
      <c r="U2" t="s">
        <v>64</v>
      </c>
      <c r="V2" t="s">
        <v>65</v>
      </c>
      <c r="W2"/>
      <c r="X2" t="s">
        <v>64</v>
      </c>
      <c r="Y2" t="s">
        <v>65</v>
      </c>
      <c r="Z2"/>
    </row>
    <row r="3" spans="2:26" x14ac:dyDescent="0.25">
      <c r="B3" s="146" t="s">
        <v>66</v>
      </c>
      <c r="C3" s="32" t="s">
        <v>67</v>
      </c>
      <c r="D3" s="36"/>
      <c r="E3" s="9"/>
      <c r="F3" s="5"/>
      <c r="G3"/>
      <c r="H3"/>
      <c r="I3"/>
      <c r="J3"/>
      <c r="U3">
        <f>D6</f>
        <v>0</v>
      </c>
      <c r="V3">
        <v>0</v>
      </c>
      <c r="W3">
        <v>1</v>
      </c>
      <c r="X3">
        <f>'Pump Design Summary'!D16</f>
        <v>0</v>
      </c>
      <c r="Y3">
        <v>0</v>
      </c>
      <c r="Z3"/>
    </row>
    <row r="4" spans="2:26" x14ac:dyDescent="0.25">
      <c r="B4" s="147"/>
      <c r="C4" s="33" t="s">
        <v>68</v>
      </c>
      <c r="D4" s="38"/>
      <c r="E4"/>
      <c r="F4" s="6"/>
      <c r="G4"/>
      <c r="H4"/>
      <c r="I4"/>
      <c r="J4"/>
      <c r="U4">
        <f>D6+0.0001</f>
        <v>1E-4</v>
      </c>
      <c r="V4">
        <v>100</v>
      </c>
      <c r="W4">
        <v>2</v>
      </c>
      <c r="X4">
        <f>((('Pump Design Summary'!$E$16-'Pump Design Summary'!$D$16)/1000)*W4)+'Pump Design Summary'!$D$16</f>
        <v>0</v>
      </c>
      <c r="Y4">
        <f>IF(ISEVEN(W4),MAX('Pump Design Summary'!$D$28:$H$28)+50,0)</f>
        <v>50</v>
      </c>
      <c r="Z4"/>
    </row>
    <row r="5" spans="2:26" x14ac:dyDescent="0.25">
      <c r="B5" s="147"/>
      <c r="C5" s="33" t="s">
        <v>69</v>
      </c>
      <c r="D5" s="38"/>
      <c r="E5" t="s">
        <v>70</v>
      </c>
      <c r="F5" s="6"/>
      <c r="G5"/>
      <c r="H5"/>
      <c r="I5"/>
      <c r="J5"/>
      <c r="U5"/>
      <c r="V5"/>
      <c r="W5">
        <v>3</v>
      </c>
      <c r="X5">
        <f>((('Pump Design Summary'!$E$16-'Pump Design Summary'!$D$16)/1000)*W5)+'Pump Design Summary'!$D$16</f>
        <v>0</v>
      </c>
      <c r="Y5">
        <f>IF(ISEVEN(W5),MAX('Pump Design Summary'!$D$28:$H$28)+50,0)</f>
        <v>0</v>
      </c>
      <c r="Z5"/>
    </row>
    <row r="6" spans="2:26" x14ac:dyDescent="0.25">
      <c r="B6" s="147"/>
      <c r="C6" s="33" t="s">
        <v>71</v>
      </c>
      <c r="D6" s="19"/>
      <c r="E6" t="s">
        <v>72</v>
      </c>
      <c r="F6" s="6"/>
      <c r="G6"/>
      <c r="H6"/>
      <c r="I6"/>
      <c r="J6"/>
      <c r="U6"/>
      <c r="V6"/>
      <c r="W6">
        <v>4</v>
      </c>
      <c r="X6">
        <f>((('Pump Design Summary'!$E$16-'Pump Design Summary'!$D$16)/1000)*W6)+'Pump Design Summary'!$D$16</f>
        <v>0</v>
      </c>
      <c r="Y6">
        <f>IF(ISEVEN(W6),MAX('Pump Design Summary'!$D$28:$H$28)+50,0)</f>
        <v>50</v>
      </c>
      <c r="Z6"/>
    </row>
    <row r="7" spans="2:26" ht="15.75" thickBot="1" x14ac:dyDescent="0.3">
      <c r="B7" s="151"/>
      <c r="C7" s="34" t="s">
        <v>73</v>
      </c>
      <c r="D7" s="3">
        <f>0.7*D6</f>
        <v>0</v>
      </c>
      <c r="E7" s="10">
        <f>1.2*D6</f>
        <v>0</v>
      </c>
      <c r="F7" s="8" t="s">
        <v>72</v>
      </c>
      <c r="G7"/>
      <c r="H7"/>
      <c r="I7"/>
      <c r="J7"/>
      <c r="U7"/>
      <c r="V7"/>
      <c r="W7">
        <v>5</v>
      </c>
      <c r="X7">
        <f>((('Pump Design Summary'!$E$16-'Pump Design Summary'!$D$16)/1000)*W7)+'Pump Design Summary'!$D$16</f>
        <v>0</v>
      </c>
      <c r="Y7">
        <f>IF(ISEVEN(W7),MAX('Pump Design Summary'!$D$28:$H$28)+50,0)</f>
        <v>0</v>
      </c>
      <c r="Z7"/>
    </row>
    <row r="8" spans="2:26" x14ac:dyDescent="0.25">
      <c r="B8" s="152" t="s">
        <v>74</v>
      </c>
      <c r="C8" s="170" t="s">
        <v>75</v>
      </c>
      <c r="D8" s="170" t="s">
        <v>76</v>
      </c>
      <c r="E8" s="170" t="s">
        <v>77</v>
      </c>
      <c r="F8" s="172" t="s">
        <v>78</v>
      </c>
      <c r="G8" s="163"/>
      <c r="H8" s="163"/>
      <c r="I8"/>
      <c r="J8"/>
      <c r="U8"/>
      <c r="V8"/>
      <c r="W8">
        <v>6</v>
      </c>
      <c r="X8">
        <f>((('Pump Design Summary'!$E$16-'Pump Design Summary'!$D$16)/1000)*W8)+'Pump Design Summary'!$D$16</f>
        <v>0</v>
      </c>
      <c r="Y8">
        <f>IF(ISEVEN(W8),MAX('Pump Design Summary'!$D$28:$H$28)+50,0)</f>
        <v>50</v>
      </c>
      <c r="Z8"/>
    </row>
    <row r="9" spans="2:26" ht="15.75" thickBot="1" x14ac:dyDescent="0.3">
      <c r="B9" s="153"/>
      <c r="C9" s="171"/>
      <c r="D9" s="171"/>
      <c r="E9" s="171"/>
      <c r="F9" s="142" t="s">
        <v>79</v>
      </c>
      <c r="G9" s="141" t="s">
        <v>80</v>
      </c>
      <c r="H9" s="141" t="s">
        <v>81</v>
      </c>
      <c r="I9"/>
      <c r="J9"/>
      <c r="U9"/>
      <c r="V9"/>
      <c r="W9">
        <v>7</v>
      </c>
      <c r="X9">
        <f>((('Pump Design Summary'!$E$16-'Pump Design Summary'!$D$16)/1000)*W9)+'Pump Design Summary'!$D$16</f>
        <v>0</v>
      </c>
      <c r="Y9">
        <f>IF(ISEVEN(W9),MAX('Pump Design Summary'!$D$28:$H$28)+50,0)</f>
        <v>0</v>
      </c>
      <c r="Z9"/>
    </row>
    <row r="10" spans="2:26" ht="15" customHeight="1" x14ac:dyDescent="0.25">
      <c r="B10" s="153"/>
      <c r="C10" s="4"/>
      <c r="D10" s="4"/>
      <c r="E10" s="24">
        <f>D10*2</f>
        <v>0</v>
      </c>
      <c r="F10" s="122" t="e">
        <f t="shared" ref="F10:F18" si="0">C10-R75</f>
        <v>#DIV/0!</v>
      </c>
      <c r="G10" s="141">
        <f>D10</f>
        <v>0</v>
      </c>
      <c r="H10" s="141">
        <f>E10</f>
        <v>0</v>
      </c>
      <c r="I10"/>
      <c r="J10"/>
      <c r="U10"/>
      <c r="V10"/>
      <c r="W10">
        <v>8</v>
      </c>
      <c r="X10">
        <f>((('Pump Design Summary'!$E$16-'Pump Design Summary'!$D$16)/1000)*W10)+'Pump Design Summary'!$D$16</f>
        <v>0</v>
      </c>
      <c r="Y10">
        <f>IF(ISEVEN(W10),MAX('Pump Design Summary'!$D$28:$H$28)+50,0)</f>
        <v>50</v>
      </c>
      <c r="Z10"/>
    </row>
    <row r="11" spans="2:26" x14ac:dyDescent="0.25">
      <c r="B11" s="153"/>
      <c r="C11" s="4"/>
      <c r="D11" s="4"/>
      <c r="E11" s="16">
        <f t="shared" ref="E11:E18" si="1">D11*2</f>
        <v>0</v>
      </c>
      <c r="F11" s="122" t="e">
        <f t="shared" si="0"/>
        <v>#DIV/0!</v>
      </c>
      <c r="G11" s="141">
        <f t="shared" ref="G11:G18" si="2">D11</f>
        <v>0</v>
      </c>
      <c r="H11" s="141">
        <f t="shared" ref="H11:H18" si="3">E11</f>
        <v>0</v>
      </c>
      <c r="I11"/>
      <c r="J11"/>
      <c r="U11"/>
      <c r="V11"/>
      <c r="W11">
        <v>9</v>
      </c>
      <c r="X11">
        <f>((('Pump Design Summary'!$E$16-'Pump Design Summary'!$D$16)/1000)*W11)+'Pump Design Summary'!$D$16</f>
        <v>0</v>
      </c>
      <c r="Y11">
        <f>IF(ISEVEN(W11),MAX('Pump Design Summary'!$D$28:$H$28)+50,0)</f>
        <v>0</v>
      </c>
      <c r="Z11"/>
    </row>
    <row r="12" spans="2:26" x14ac:dyDescent="0.25">
      <c r="B12" s="153"/>
      <c r="C12" s="4"/>
      <c r="D12" s="4"/>
      <c r="E12" s="16">
        <f t="shared" si="1"/>
        <v>0</v>
      </c>
      <c r="F12" s="122" t="e">
        <f t="shared" si="0"/>
        <v>#DIV/0!</v>
      </c>
      <c r="G12" s="141">
        <f t="shared" si="2"/>
        <v>0</v>
      </c>
      <c r="H12" s="141">
        <f t="shared" si="3"/>
        <v>0</v>
      </c>
      <c r="I12"/>
      <c r="J12"/>
      <c r="U12"/>
      <c r="V12"/>
      <c r="W12">
        <v>10</v>
      </c>
      <c r="X12">
        <f>((('Pump Design Summary'!$E$16-'Pump Design Summary'!$D$16)/1000)*W12)+'Pump Design Summary'!$D$16</f>
        <v>0</v>
      </c>
      <c r="Y12">
        <f>IF(ISEVEN(W12),MAX('Pump Design Summary'!$D$28:$H$28)+50,0)</f>
        <v>50</v>
      </c>
      <c r="Z12"/>
    </row>
    <row r="13" spans="2:26" x14ac:dyDescent="0.25">
      <c r="B13" s="153"/>
      <c r="C13" s="4"/>
      <c r="D13" s="4"/>
      <c r="E13" s="16">
        <f t="shared" si="1"/>
        <v>0</v>
      </c>
      <c r="F13" s="122" t="e">
        <f t="shared" si="0"/>
        <v>#DIV/0!</v>
      </c>
      <c r="G13" s="141">
        <f t="shared" si="2"/>
        <v>0</v>
      </c>
      <c r="H13" s="141">
        <f t="shared" si="3"/>
        <v>0</v>
      </c>
      <c r="I13"/>
      <c r="J13"/>
      <c r="U13"/>
      <c r="V13"/>
      <c r="W13">
        <v>11</v>
      </c>
      <c r="X13">
        <f>((('Pump Design Summary'!$E$16-'Pump Design Summary'!$D$16)/1000)*W13)+'Pump Design Summary'!$D$16</f>
        <v>0</v>
      </c>
      <c r="Y13">
        <f>IF(ISEVEN(W13),MAX('Pump Design Summary'!$D$28:$H$28)+50,0)</f>
        <v>0</v>
      </c>
      <c r="Z13"/>
    </row>
    <row r="14" spans="2:26" x14ac:dyDescent="0.25">
      <c r="B14" s="153"/>
      <c r="C14" s="4"/>
      <c r="D14" s="4"/>
      <c r="E14" s="16">
        <f t="shared" si="1"/>
        <v>0</v>
      </c>
      <c r="F14" s="122" t="e">
        <f t="shared" si="0"/>
        <v>#DIV/0!</v>
      </c>
      <c r="G14" s="141">
        <f t="shared" si="2"/>
        <v>0</v>
      </c>
      <c r="H14" s="141">
        <f t="shared" si="3"/>
        <v>0</v>
      </c>
      <c r="I14"/>
      <c r="J14"/>
      <c r="U14"/>
      <c r="V14"/>
      <c r="W14">
        <v>12</v>
      </c>
      <c r="X14">
        <f>((('Pump Design Summary'!$E$16-'Pump Design Summary'!$D$16)/1000)*W14)+'Pump Design Summary'!$D$16</f>
        <v>0</v>
      </c>
      <c r="Y14">
        <f>IF(ISEVEN(W14),MAX('Pump Design Summary'!$D$28:$H$28)+50,0)</f>
        <v>50</v>
      </c>
      <c r="Z14"/>
    </row>
    <row r="15" spans="2:26" x14ac:dyDescent="0.25">
      <c r="B15" s="153"/>
      <c r="C15" s="4"/>
      <c r="D15" s="4"/>
      <c r="E15" s="16">
        <f t="shared" si="1"/>
        <v>0</v>
      </c>
      <c r="F15" s="122" t="e">
        <f t="shared" si="0"/>
        <v>#DIV/0!</v>
      </c>
      <c r="G15" s="141">
        <f t="shared" si="2"/>
        <v>0</v>
      </c>
      <c r="H15" s="141">
        <f t="shared" si="3"/>
        <v>0</v>
      </c>
      <c r="I15"/>
      <c r="J15"/>
      <c r="U15"/>
      <c r="V15"/>
      <c r="W15">
        <v>13</v>
      </c>
      <c r="X15">
        <f>((('Pump Design Summary'!$E$16-'Pump Design Summary'!$D$16)/1000)*W15)+'Pump Design Summary'!$D$16</f>
        <v>0</v>
      </c>
      <c r="Y15">
        <f>IF(ISEVEN(W15),MAX('Pump Design Summary'!$D$28:$H$28)+50,0)</f>
        <v>0</v>
      </c>
      <c r="Z15"/>
    </row>
    <row r="16" spans="2:26" x14ac:dyDescent="0.25">
      <c r="B16" s="153"/>
      <c r="C16" s="4"/>
      <c r="D16" s="4"/>
      <c r="E16" s="16">
        <f t="shared" si="1"/>
        <v>0</v>
      </c>
      <c r="F16" s="70" t="e">
        <f t="shared" si="0"/>
        <v>#DIV/0!</v>
      </c>
      <c r="G16" s="141">
        <f t="shared" si="2"/>
        <v>0</v>
      </c>
      <c r="H16" s="141">
        <f t="shared" si="3"/>
        <v>0</v>
      </c>
      <c r="I16"/>
      <c r="J16"/>
      <c r="U16"/>
      <c r="V16"/>
      <c r="W16">
        <v>14</v>
      </c>
      <c r="X16">
        <f>((('Pump Design Summary'!$E$16-'Pump Design Summary'!$D$16)/1000)*W16)+'Pump Design Summary'!$D$16</f>
        <v>0</v>
      </c>
      <c r="Y16">
        <f>IF(ISEVEN(W16),MAX('Pump Design Summary'!$D$28:$H$28)+50,0)</f>
        <v>50</v>
      </c>
      <c r="Z16"/>
    </row>
    <row r="17" spans="2:26" x14ac:dyDescent="0.25">
      <c r="B17" s="153"/>
      <c r="C17" s="4"/>
      <c r="D17" s="4"/>
      <c r="E17" s="16">
        <f t="shared" si="1"/>
        <v>0</v>
      </c>
      <c r="F17" s="70" t="e">
        <f t="shared" si="0"/>
        <v>#DIV/0!</v>
      </c>
      <c r="G17" s="141">
        <f t="shared" si="2"/>
        <v>0</v>
      </c>
      <c r="H17" s="141">
        <f t="shared" si="3"/>
        <v>0</v>
      </c>
      <c r="I17"/>
      <c r="J17"/>
      <c r="U17"/>
      <c r="V17"/>
      <c r="W17">
        <v>15</v>
      </c>
      <c r="X17">
        <f>((('Pump Design Summary'!$E$16-'Pump Design Summary'!$D$16)/1000)*W17)+'Pump Design Summary'!$D$16</f>
        <v>0</v>
      </c>
      <c r="Y17">
        <f>IF(ISEVEN(W17),MAX('Pump Design Summary'!$D$28:$H$28)+50,0)</f>
        <v>0</v>
      </c>
      <c r="Z17"/>
    </row>
    <row r="18" spans="2:26" ht="15.75" thickBot="1" x14ac:dyDescent="0.3">
      <c r="B18" s="154"/>
      <c r="C18" s="18"/>
      <c r="D18" s="18"/>
      <c r="E18" s="27">
        <f t="shared" si="1"/>
        <v>0</v>
      </c>
      <c r="F18" s="70" t="e">
        <f t="shared" si="0"/>
        <v>#DIV/0!</v>
      </c>
      <c r="G18" s="141">
        <f t="shared" si="2"/>
        <v>0</v>
      </c>
      <c r="H18" s="141">
        <f t="shared" si="3"/>
        <v>0</v>
      </c>
      <c r="I18"/>
      <c r="J18"/>
      <c r="U18"/>
      <c r="V18"/>
      <c r="W18">
        <v>16</v>
      </c>
      <c r="X18">
        <f>((('Pump Design Summary'!$E$16-'Pump Design Summary'!$D$16)/1000)*W18)+'Pump Design Summary'!$D$16</f>
        <v>0</v>
      </c>
      <c r="Y18">
        <f>IF(ISEVEN(W18),MAX('Pump Design Summary'!$D$28:$H$28)+50,0)</f>
        <v>50</v>
      </c>
      <c r="Z18"/>
    </row>
    <row r="19" spans="2:26" ht="30.75" customHeight="1" thickBot="1" x14ac:dyDescent="0.3">
      <c r="B19" s="146" t="s">
        <v>82</v>
      </c>
      <c r="C19" s="77" t="s">
        <v>83</v>
      </c>
      <c r="D19" s="78" t="s">
        <v>84</v>
      </c>
      <c r="E19" s="39" t="s">
        <v>85</v>
      </c>
      <c r="F19"/>
      <c r="G19"/>
      <c r="H19"/>
      <c r="I19"/>
      <c r="J19"/>
      <c r="U19"/>
      <c r="V19"/>
      <c r="W19">
        <v>17</v>
      </c>
      <c r="X19">
        <f>((('Pump Design Summary'!$E$16-'Pump Design Summary'!$D$16)/1000)*W19)+'Pump Design Summary'!$D$16</f>
        <v>0</v>
      </c>
      <c r="Y19">
        <f>IF(ISEVEN(W19),MAX('Pump Design Summary'!$D$28:$H$28)+50,0)</f>
        <v>0</v>
      </c>
      <c r="Z19"/>
    </row>
    <row r="20" spans="2:26" x14ac:dyDescent="0.25">
      <c r="B20" s="147"/>
      <c r="C20" s="4"/>
      <c r="D20" s="17"/>
      <c r="E20" s="40">
        <f>C20*2.5</f>
        <v>0</v>
      </c>
      <c r="F20"/>
      <c r="G20"/>
      <c r="H20"/>
      <c r="I20" s="46" t="s">
        <v>86</v>
      </c>
      <c r="J20"/>
      <c r="U20"/>
      <c r="V20"/>
      <c r="W20">
        <v>18</v>
      </c>
      <c r="X20">
        <f>((('Pump Design Summary'!$E$16-'Pump Design Summary'!$D$16)/1000)*W20)+'Pump Design Summary'!$D$16</f>
        <v>0</v>
      </c>
      <c r="Y20">
        <f>IF(ISEVEN(W20),MAX('Pump Design Summary'!$D$28:$H$28)+50,0)</f>
        <v>50</v>
      </c>
      <c r="Z20"/>
    </row>
    <row r="21" spans="2:26" x14ac:dyDescent="0.25">
      <c r="B21" s="147"/>
      <c r="C21" s="4"/>
      <c r="D21" s="4"/>
      <c r="E21" s="40">
        <f>C21*2.5</f>
        <v>0</v>
      </c>
      <c r="F21"/>
      <c r="G21"/>
      <c r="H21"/>
      <c r="I21" s="46" t="s">
        <v>87</v>
      </c>
      <c r="J21"/>
      <c r="U21"/>
      <c r="V21"/>
      <c r="W21">
        <v>19</v>
      </c>
      <c r="X21">
        <f>((('Pump Design Summary'!$E$16-'Pump Design Summary'!$D$16)/1000)*W21)+'Pump Design Summary'!$D$16</f>
        <v>0</v>
      </c>
      <c r="Y21">
        <f>IF(ISEVEN(W21),MAX('Pump Design Summary'!$D$28:$H$28)+50,0)</f>
        <v>0</v>
      </c>
      <c r="Z21"/>
    </row>
    <row r="22" spans="2:26" x14ac:dyDescent="0.25">
      <c r="B22" s="147"/>
      <c r="C22" s="4"/>
      <c r="D22" s="4"/>
      <c r="E22" s="40">
        <f>C22*2.5</f>
        <v>0</v>
      </c>
      <c r="F22"/>
      <c r="G22"/>
      <c r="H22"/>
      <c r="I22" s="46" t="s">
        <v>88</v>
      </c>
      <c r="J22"/>
      <c r="U22"/>
      <c r="V22"/>
      <c r="W22">
        <v>20</v>
      </c>
      <c r="X22">
        <f>((('Pump Design Summary'!$E$16-'Pump Design Summary'!$D$16)/1000)*W22)+'Pump Design Summary'!$D$16</f>
        <v>0</v>
      </c>
      <c r="Y22">
        <f>IF(ISEVEN(W22),MAX('Pump Design Summary'!$D$28:$H$28)+50,0)</f>
        <v>50</v>
      </c>
      <c r="Z22"/>
    </row>
    <row r="23" spans="2:26" x14ac:dyDescent="0.25">
      <c r="B23" s="147"/>
      <c r="C23" s="4"/>
      <c r="D23" s="4"/>
      <c r="E23" s="40">
        <f>C23*2.5</f>
        <v>0</v>
      </c>
      <c r="F23"/>
      <c r="G23"/>
      <c r="H23"/>
      <c r="I23" s="136" t="s">
        <v>89</v>
      </c>
      <c r="J23"/>
      <c r="U23"/>
      <c r="V23"/>
      <c r="W23">
        <v>21</v>
      </c>
      <c r="X23">
        <f>((('Pump Design Summary'!$E$16-'Pump Design Summary'!$D$16)/1000)*W23)+'Pump Design Summary'!$D$16</f>
        <v>0</v>
      </c>
      <c r="Y23">
        <f>IF(ISEVEN(W23),MAX('Pump Design Summary'!$D$28:$H$28)+50,0)</f>
        <v>0</v>
      </c>
      <c r="Z23"/>
    </row>
    <row r="24" spans="2:26" ht="15.75" thickBot="1" x14ac:dyDescent="0.3">
      <c r="B24" s="151"/>
      <c r="C24" s="18"/>
      <c r="D24" s="18"/>
      <c r="E24" s="40">
        <f>C24*2.5</f>
        <v>0</v>
      </c>
      <c r="F24"/>
      <c r="G24"/>
      <c r="H24"/>
      <c r="I24"/>
      <c r="J24"/>
      <c r="U24"/>
      <c r="V24"/>
      <c r="W24">
        <v>22</v>
      </c>
      <c r="X24">
        <f>((('Pump Design Summary'!$E$16-'Pump Design Summary'!$D$16)/1000)*W24)+'Pump Design Summary'!$D$16</f>
        <v>0</v>
      </c>
      <c r="Y24">
        <f>IF(ISEVEN(W24),MAX('Pump Design Summary'!$D$28:$H$28)+50,0)</f>
        <v>50</v>
      </c>
      <c r="Z24"/>
    </row>
    <row r="25" spans="2:26" ht="30.75" thickBot="1" x14ac:dyDescent="0.3">
      <c r="B25" s="146" t="s">
        <v>90</v>
      </c>
      <c r="C25" s="41" t="s">
        <v>91</v>
      </c>
      <c r="D25" s="41" t="s">
        <v>92</v>
      </c>
      <c r="E25" s="41" t="s">
        <v>93</v>
      </c>
      <c r="F25" s="41" t="s">
        <v>94</v>
      </c>
      <c r="G25" s="41" t="s">
        <v>95</v>
      </c>
      <c r="H25" s="41" t="s">
        <v>96</v>
      </c>
      <c r="I25" s="41" t="s">
        <v>97</v>
      </c>
      <c r="J25" s="42" t="s">
        <v>98</v>
      </c>
      <c r="U25"/>
      <c r="V25"/>
      <c r="W25">
        <v>23</v>
      </c>
      <c r="X25">
        <f>((('Pump Design Summary'!$E$16-'Pump Design Summary'!$D$16)/1000)*W25)+'Pump Design Summary'!$D$16</f>
        <v>0</v>
      </c>
      <c r="Y25">
        <f>IF(ISEVEN(W25),MAX('Pump Design Summary'!$D$28:$H$28)+50,0)</f>
        <v>0</v>
      </c>
      <c r="Z25"/>
    </row>
    <row r="26" spans="2:26" x14ac:dyDescent="0.25">
      <c r="B26" s="147"/>
      <c r="C26" s="16" t="s">
        <v>99</v>
      </c>
      <c r="D26" s="16">
        <f>'System Curve'!D7+'System Curve'!D9</f>
        <v>0</v>
      </c>
      <c r="E26" s="16">
        <f>'Pump Design Summary'!D29</f>
        <v>0</v>
      </c>
      <c r="F26" s="16">
        <v>33.96</v>
      </c>
      <c r="G26" s="16">
        <f>D26-'System Curve'!$D$6</f>
        <v>0</v>
      </c>
      <c r="H26" s="16">
        <v>0.3</v>
      </c>
      <c r="I26" s="191" t="e">
        <f>(((SUM('System Curve'!$U$9:$Y$9))*(((E26/449)/'System Curve'!$D$24)^2)/64.4))+((10.44*'System Curve'!$D$23*'Pump Curve'!E26^1.85)/(('System Curve'!$D$21^1.85)*('System Curve'!$D$22^4.87)))</f>
        <v>#DIV/0!</v>
      </c>
      <c r="J26" s="40" t="e">
        <f>F26+G26-H26-I26</f>
        <v>#DIV/0!</v>
      </c>
      <c r="U26"/>
      <c r="V26"/>
      <c r="W26">
        <v>24</v>
      </c>
      <c r="X26">
        <f>((('Pump Design Summary'!$E$16-'Pump Design Summary'!$D$16)/1000)*W26)+'Pump Design Summary'!$D$16</f>
        <v>0</v>
      </c>
      <c r="Y26">
        <f>IF(ISEVEN(W26),MAX('Pump Design Summary'!$D$28:$H$28)+50,0)</f>
        <v>50</v>
      </c>
      <c r="Z26"/>
    </row>
    <row r="27" spans="2:26" ht="32.25" customHeight="1" x14ac:dyDescent="0.25">
      <c r="B27" s="147"/>
      <c r="C27" s="16" t="s">
        <v>100</v>
      </c>
      <c r="D27" s="16">
        <f>'System Curve'!D7+'System Curve'!D11</f>
        <v>0</v>
      </c>
      <c r="E27" s="16">
        <f>'Pump Design Summary'!E29</f>
        <v>0</v>
      </c>
      <c r="F27" s="16">
        <v>33.96</v>
      </c>
      <c r="G27" s="16">
        <f>D27-'System Curve'!$D$6</f>
        <v>0</v>
      </c>
      <c r="H27" s="16">
        <v>0.3</v>
      </c>
      <c r="I27" s="192" t="e">
        <f>(((SUM('System Curve'!$U$9:$Y$9))*(((E27/449)/'System Curve'!$D$24)^2)/64.4))+((10.44*'System Curve'!$D$23*'Pump Curve'!E27^1.85)/(('System Curve'!$D$21^1.85)*('System Curve'!$D$22^4.87)))</f>
        <v>#DIV/0!</v>
      </c>
      <c r="J27" s="40" t="e">
        <f t="shared" ref="J27:J30" si="4">F27+G27-H27-I27</f>
        <v>#DIV/0!</v>
      </c>
      <c r="U27"/>
      <c r="V27"/>
      <c r="W27">
        <v>25</v>
      </c>
      <c r="X27">
        <f>((('Pump Design Summary'!$E$16-'Pump Design Summary'!$D$16)/1000)*W27)+'Pump Design Summary'!$D$16</f>
        <v>0</v>
      </c>
      <c r="Y27">
        <f>IF(ISEVEN(W27),MAX('Pump Design Summary'!$D$28:$H$28)+50,0)</f>
        <v>0</v>
      </c>
      <c r="Z27"/>
    </row>
    <row r="28" spans="2:26" x14ac:dyDescent="0.25">
      <c r="B28" s="147"/>
      <c r="C28" s="16" t="s">
        <v>101</v>
      </c>
      <c r="D28" s="16">
        <f>'System Curve'!D7+'System Curve'!D10</f>
        <v>0</v>
      </c>
      <c r="E28" s="16">
        <f>'Pump Design Summary'!F29/2</f>
        <v>0</v>
      </c>
      <c r="F28" s="16">
        <v>33.96</v>
      </c>
      <c r="G28" s="16">
        <f>D28-'System Curve'!$D$6</f>
        <v>0</v>
      </c>
      <c r="H28" s="16">
        <v>0.3</v>
      </c>
      <c r="I28" s="192" t="e">
        <f>(((SUM('System Curve'!$U$9:$Y$9))*(((E28/449)/'System Curve'!$D$24)^2)/64.4))+((10.44*'System Curve'!$D$23*'Pump Curve'!E28^1.85)/(('System Curve'!$D$21^1.85)*('System Curve'!$D$22^4.87)))</f>
        <v>#DIV/0!</v>
      </c>
      <c r="J28" s="40" t="e">
        <f t="shared" si="4"/>
        <v>#DIV/0!</v>
      </c>
      <c r="S28" t="s">
        <v>102</v>
      </c>
      <c r="T28"/>
      <c r="U28"/>
      <c r="V28"/>
      <c r="W28">
        <v>26</v>
      </c>
      <c r="X28">
        <f>((('Pump Design Summary'!$E$16-'Pump Design Summary'!$D$16)/1000)*W28)+'Pump Design Summary'!$D$16</f>
        <v>0</v>
      </c>
      <c r="Y28">
        <f>IF(ISEVEN(W28),MAX('Pump Design Summary'!$D$28:$H$28)+50,0)</f>
        <v>50</v>
      </c>
      <c r="Z28"/>
    </row>
    <row r="29" spans="2:26" x14ac:dyDescent="0.25">
      <c r="B29" s="147"/>
      <c r="C29" s="16" t="s">
        <v>103</v>
      </c>
      <c r="D29" s="16">
        <f>'System Curve'!D7+'System Curve'!D12</f>
        <v>0</v>
      </c>
      <c r="E29" s="16">
        <f>'Pump Design Summary'!G29/2</f>
        <v>0</v>
      </c>
      <c r="F29" s="16">
        <v>33.96</v>
      </c>
      <c r="G29" s="16">
        <f>D29-'System Curve'!$D$6</f>
        <v>0</v>
      </c>
      <c r="H29" s="16">
        <v>0.3</v>
      </c>
      <c r="I29" s="192" t="e">
        <f>(((SUM('System Curve'!$U$9:$Y$9))*(((E29/449)/'System Curve'!$D$24)^2)/64.4))+((10.44*'System Curve'!$D$23*'Pump Curve'!E29^1.85)/(('System Curve'!$D$21^1.85)*('System Curve'!$D$22^4.87)))</f>
        <v>#DIV/0!</v>
      </c>
      <c r="J29" s="40" t="e">
        <f t="shared" si="4"/>
        <v>#DIV/0!</v>
      </c>
      <c r="S29" t="s">
        <v>104</v>
      </c>
      <c r="T29" t="e">
        <f>INDEX(LINEST(C20:C24,D20:D24^{1,2,3}),1)</f>
        <v>#VALUE!</v>
      </c>
      <c r="U29"/>
      <c r="V29"/>
      <c r="W29">
        <v>27</v>
      </c>
      <c r="X29">
        <f>((('Pump Design Summary'!$E$16-'Pump Design Summary'!$D$16)/1000)*W29)+'Pump Design Summary'!$D$16</f>
        <v>0</v>
      </c>
      <c r="Y29">
        <f>IF(ISEVEN(W29),MAX('Pump Design Summary'!$D$28:$H$28)+50,0)</f>
        <v>0</v>
      </c>
      <c r="Z29"/>
    </row>
    <row r="30" spans="2:26" ht="15.75" thickBot="1" x14ac:dyDescent="0.3">
      <c r="B30" s="151"/>
      <c r="C30" s="27" t="s">
        <v>105</v>
      </c>
      <c r="D30" s="27">
        <f>'System Curve'!D7+'System Curve'!D13</f>
        <v>0</v>
      </c>
      <c r="E30" s="27">
        <f>'Pump Design Summary'!H29/2</f>
        <v>0</v>
      </c>
      <c r="F30" s="27">
        <v>33.96</v>
      </c>
      <c r="G30" s="27">
        <f>D30-'System Curve'!$D$6</f>
        <v>0</v>
      </c>
      <c r="H30" s="27">
        <v>0.3</v>
      </c>
      <c r="I30" s="193" t="e">
        <f>(((SUM('System Curve'!$U$9:$Y$9))*(((E30/449)/'System Curve'!$D$24)^2)/64.4))+((10.44*'System Curve'!$D$23*'Pump Curve'!E30^1.85)/(('System Curve'!$D$21^1.85)*('System Curve'!$D$22^4.87)))</f>
        <v>#DIV/0!</v>
      </c>
      <c r="J30" s="43" t="e">
        <f t="shared" si="4"/>
        <v>#DIV/0!</v>
      </c>
      <c r="S30" t="s">
        <v>106</v>
      </c>
      <c r="T30" t="e">
        <f>INDEX(LINEST(C20:C24,D20:D24^{1,2,3}),1,2)</f>
        <v>#VALUE!</v>
      </c>
      <c r="U30"/>
      <c r="V30"/>
      <c r="W30">
        <v>28</v>
      </c>
      <c r="X30">
        <f>((('Pump Design Summary'!$E$16-'Pump Design Summary'!$D$16)/1000)*W30)+'Pump Design Summary'!$D$16</f>
        <v>0</v>
      </c>
      <c r="Y30">
        <f>IF(ISEVEN(W30),MAX('Pump Design Summary'!$D$28:$H$28)+50,0)</f>
        <v>50</v>
      </c>
      <c r="Z30"/>
    </row>
    <row r="31" spans="2:26" x14ac:dyDescent="0.25">
      <c r="S31" t="s">
        <v>107</v>
      </c>
      <c r="T31" t="e">
        <f>INDEX(LINEST(C20:C24,D20:D24^{1,2,3}),1,3)</f>
        <v>#VALUE!</v>
      </c>
      <c r="U31"/>
      <c r="V31"/>
      <c r="W31">
        <v>29</v>
      </c>
      <c r="X31">
        <f>((('Pump Design Summary'!$E$16-'Pump Design Summary'!$D$16)/1000)*W31)+'Pump Design Summary'!$D$16</f>
        <v>0</v>
      </c>
      <c r="Y31">
        <f>IF(ISEVEN(W31),MAX('Pump Design Summary'!$D$28:$H$28)+50,0)</f>
        <v>0</v>
      </c>
      <c r="Z31"/>
    </row>
    <row r="32" spans="2:26" x14ac:dyDescent="0.25">
      <c r="S32" t="s">
        <v>108</v>
      </c>
      <c r="T32" t="e">
        <f>INDEX(LINEST(C20:C24,D20:D24^{1,2,3}),1,4)</f>
        <v>#VALUE!</v>
      </c>
      <c r="U32"/>
      <c r="V32"/>
      <c r="W32">
        <v>30</v>
      </c>
      <c r="X32">
        <f>((('Pump Design Summary'!$E$16-'Pump Design Summary'!$D$16)/1000)*W32)+'Pump Design Summary'!$D$16</f>
        <v>0</v>
      </c>
      <c r="Y32">
        <f>IF(ISEVEN(W32),MAX('Pump Design Summary'!$D$28:$H$28)+50,0)</f>
        <v>50</v>
      </c>
      <c r="Z32"/>
    </row>
    <row r="33" spans="2:26" x14ac:dyDescent="0.25">
      <c r="U33"/>
      <c r="V33"/>
      <c r="W33">
        <v>31</v>
      </c>
      <c r="X33">
        <f>((('Pump Design Summary'!$E$16-'Pump Design Summary'!$D$16)/1000)*W33)+'Pump Design Summary'!$D$16</f>
        <v>0</v>
      </c>
      <c r="Y33">
        <f>IF(ISEVEN(W33),MAX('Pump Design Summary'!$D$28:$H$28)+50,0)</f>
        <v>0</v>
      </c>
      <c r="Z33"/>
    </row>
    <row r="34" spans="2:26" ht="18.75" x14ac:dyDescent="0.3">
      <c r="B34" s="57" t="s">
        <v>109</v>
      </c>
      <c r="U34"/>
      <c r="V34"/>
      <c r="W34">
        <v>32</v>
      </c>
      <c r="X34">
        <f>((('Pump Design Summary'!$E$16-'Pump Design Summary'!$D$16)/1000)*W34)+'Pump Design Summary'!$D$16</f>
        <v>0</v>
      </c>
      <c r="Y34">
        <f>IF(ISEVEN(W34),MAX('Pump Design Summary'!$D$28:$H$28)+50,0)</f>
        <v>50</v>
      </c>
      <c r="Z34"/>
    </row>
    <row r="35" spans="2:26" x14ac:dyDescent="0.25">
      <c r="B35" s="56" t="s">
        <v>110</v>
      </c>
      <c r="U35"/>
      <c r="V35"/>
      <c r="W35">
        <v>33</v>
      </c>
      <c r="X35">
        <f>((('Pump Design Summary'!$E$16-'Pump Design Summary'!$D$16)/1000)*W35)+'Pump Design Summary'!$D$16</f>
        <v>0</v>
      </c>
      <c r="Y35">
        <f>IF(ISEVEN(W35),MAX('Pump Design Summary'!$D$28:$H$28)+50,0)</f>
        <v>0</v>
      </c>
      <c r="Z35"/>
    </row>
    <row r="36" spans="2:26" x14ac:dyDescent="0.25">
      <c r="B36" s="56" t="s">
        <v>111</v>
      </c>
      <c r="U36"/>
      <c r="V36"/>
      <c r="W36">
        <v>34</v>
      </c>
      <c r="X36">
        <f>((('Pump Design Summary'!$E$16-'Pump Design Summary'!$D$16)/1000)*W36)+'Pump Design Summary'!$D$16</f>
        <v>0</v>
      </c>
      <c r="Y36">
        <f>IF(ISEVEN(W36),MAX('Pump Design Summary'!$D$28:$H$28)+50,0)</f>
        <v>50</v>
      </c>
      <c r="Z36"/>
    </row>
    <row r="37" spans="2:26" x14ac:dyDescent="0.25">
      <c r="B37" s="56"/>
      <c r="U37"/>
      <c r="V37"/>
      <c r="W37"/>
      <c r="X37"/>
      <c r="Y37"/>
      <c r="Z37"/>
    </row>
    <row r="38" spans="2:26" x14ac:dyDescent="0.25">
      <c r="C38" s="1" t="s">
        <v>112</v>
      </c>
      <c r="D38" s="69"/>
      <c r="E38" s="1" t="s">
        <v>70</v>
      </c>
      <c r="U38"/>
      <c r="V38"/>
      <c r="W38">
        <v>35</v>
      </c>
      <c r="X38">
        <f>((('Pump Design Summary'!$E$16-'Pump Design Summary'!$D$16)/1000)*W38)+'Pump Design Summary'!$D$16</f>
        <v>0</v>
      </c>
      <c r="Y38">
        <f>IF(ISEVEN(W38),MAX('Pump Design Summary'!$D$28:$H$28)+50,0)</f>
        <v>0</v>
      </c>
      <c r="Z38"/>
    </row>
    <row r="39" spans="2:26" ht="15.75" thickBot="1" x14ac:dyDescent="0.3">
      <c r="C39" s="1" t="s">
        <v>113</v>
      </c>
      <c r="D39" s="69"/>
      <c r="E39" s="1" t="s">
        <v>70</v>
      </c>
      <c r="U39"/>
      <c r="V39"/>
      <c r="W39">
        <v>36</v>
      </c>
      <c r="X39">
        <f>((('Pump Design Summary'!$E$16-'Pump Design Summary'!$D$16)/1000)*W39)+'Pump Design Summary'!$D$16</f>
        <v>0</v>
      </c>
      <c r="Y39">
        <f>IF(ISEVEN(W39),MAX('Pump Design Summary'!$D$28:$H$28)+50,0)</f>
        <v>50</v>
      </c>
      <c r="Z39"/>
    </row>
    <row r="40" spans="2:26" ht="15.75" thickBot="1" x14ac:dyDescent="0.3">
      <c r="C40" s="167" t="s">
        <v>112</v>
      </c>
      <c r="D40" s="168"/>
      <c r="E40" s="169"/>
      <c r="F40" s="167" t="s">
        <v>113</v>
      </c>
      <c r="G40" s="168"/>
      <c r="H40" s="169"/>
      <c r="U40"/>
      <c r="V40"/>
      <c r="W40">
        <v>37</v>
      </c>
      <c r="X40">
        <f>((('Pump Design Summary'!$E$16-'Pump Design Summary'!$D$16)/1000)*W40)+'Pump Design Summary'!$D$16</f>
        <v>0</v>
      </c>
      <c r="Y40">
        <f>IF(ISEVEN(W40),MAX('Pump Design Summary'!$D$28:$H$28)+50,0)</f>
        <v>0</v>
      </c>
      <c r="Z40"/>
    </row>
    <row r="41" spans="2:26" ht="15.75" thickBot="1" x14ac:dyDescent="0.3">
      <c r="C41" s="58" t="s">
        <v>114</v>
      </c>
      <c r="D41" s="58" t="s">
        <v>115</v>
      </c>
      <c r="E41" s="58" t="s">
        <v>116</v>
      </c>
      <c r="F41" s="58" t="s">
        <v>114</v>
      </c>
      <c r="G41" s="58" t="s">
        <v>115</v>
      </c>
      <c r="H41" s="58" t="s">
        <v>117</v>
      </c>
      <c r="U41"/>
      <c r="V41"/>
      <c r="W41">
        <v>38</v>
      </c>
      <c r="X41">
        <f>((('Pump Design Summary'!$E$16-'Pump Design Summary'!$D$16)/1000)*W41)+'Pump Design Summary'!$D$16</f>
        <v>0</v>
      </c>
      <c r="Y41">
        <f>IF(ISEVEN(W41),MAX('Pump Design Summary'!$D$28:$H$28)+50,0)</f>
        <v>50</v>
      </c>
      <c r="Z41"/>
    </row>
    <row r="42" spans="2:26" x14ac:dyDescent="0.25">
      <c r="C42" s="59"/>
      <c r="D42" s="59"/>
      <c r="E42" s="64"/>
      <c r="F42" s="66" t="e">
        <f>C42*(($D$39/$D$38)^2)</f>
        <v>#DIV/0!</v>
      </c>
      <c r="G42" s="66" t="e">
        <f>D42*($D$39/$D$38)</f>
        <v>#DIV/0!</v>
      </c>
      <c r="H42" s="67" t="e">
        <f>IF($D$39&lt;$D$38,(1-(($D$39/$D$38)^0.2)*(1-E42)),(1-((1-E42)/(($D$39/$D$38)^0.2))))</f>
        <v>#DIV/0!</v>
      </c>
      <c r="U42"/>
      <c r="V42"/>
      <c r="W42">
        <v>39</v>
      </c>
      <c r="X42">
        <f>((('Pump Design Summary'!$E$16-'Pump Design Summary'!$D$16)/1000)*W42)+'Pump Design Summary'!$D$16</f>
        <v>0</v>
      </c>
      <c r="Y42">
        <f>IF(ISEVEN(W42),MAX('Pump Design Summary'!$D$28:$H$28)+50,0)</f>
        <v>0</v>
      </c>
      <c r="Z42"/>
    </row>
    <row r="43" spans="2:26" x14ac:dyDescent="0.25">
      <c r="C43" s="59"/>
      <c r="D43" s="59"/>
      <c r="E43" s="64"/>
      <c r="F43" s="60" t="e">
        <f t="shared" ref="F43:F51" si="5">C43*(($D$39/$D$38)^2)</f>
        <v>#DIV/0!</v>
      </c>
      <c r="G43" s="60" t="e">
        <f t="shared" ref="G43:G51" si="6">D43*($D$39/$D$38)</f>
        <v>#DIV/0!</v>
      </c>
      <c r="H43" s="63" t="e">
        <f t="shared" ref="H43:H51" si="7">IF($D$39&lt;$D$38,(1-(($D$39/$D$38)^0.2)*(1-E43)),(1-((1-E43)/(($D$39/$D$38)^0.2))))</f>
        <v>#DIV/0!</v>
      </c>
      <c r="K43"/>
      <c r="L43"/>
      <c r="M43"/>
      <c r="N43"/>
      <c r="U43"/>
      <c r="V43"/>
      <c r="W43">
        <v>40</v>
      </c>
      <c r="X43">
        <f>((('Pump Design Summary'!$E$16-'Pump Design Summary'!$D$16)/1000)*W43)+'Pump Design Summary'!$D$16</f>
        <v>0</v>
      </c>
      <c r="Y43">
        <f>IF(ISEVEN(W43),MAX('Pump Design Summary'!$D$28:$H$28)+50,0)</f>
        <v>50</v>
      </c>
      <c r="Z43"/>
    </row>
    <row r="44" spans="2:26" x14ac:dyDescent="0.25">
      <c r="C44" s="59"/>
      <c r="D44" s="59"/>
      <c r="E44" s="64"/>
      <c r="F44" s="60" t="e">
        <f t="shared" si="5"/>
        <v>#DIV/0!</v>
      </c>
      <c r="G44" s="60" t="e">
        <f t="shared" si="6"/>
        <v>#DIV/0!</v>
      </c>
      <c r="H44" s="63" t="e">
        <f t="shared" si="7"/>
        <v>#DIV/0!</v>
      </c>
      <c r="K44"/>
      <c r="L44"/>
      <c r="U44"/>
      <c r="V44"/>
      <c r="W44">
        <v>41</v>
      </c>
      <c r="X44">
        <f>((('Pump Design Summary'!$E$16-'Pump Design Summary'!$D$16)/1000)*W44)+'Pump Design Summary'!$D$16</f>
        <v>0</v>
      </c>
      <c r="Y44">
        <f>IF(ISEVEN(W44),MAX('Pump Design Summary'!$D$28:$H$28)+50,0)</f>
        <v>0</v>
      </c>
      <c r="Z44"/>
    </row>
    <row r="45" spans="2:26" x14ac:dyDescent="0.25">
      <c r="C45" s="59"/>
      <c r="D45" s="59"/>
      <c r="E45" s="64"/>
      <c r="F45" s="60" t="e">
        <f t="shared" si="5"/>
        <v>#DIV/0!</v>
      </c>
      <c r="G45" s="60" t="e">
        <f t="shared" si="6"/>
        <v>#DIV/0!</v>
      </c>
      <c r="H45" s="63" t="e">
        <f t="shared" si="7"/>
        <v>#DIV/0!</v>
      </c>
      <c r="K45"/>
      <c r="L45"/>
      <c r="U45"/>
      <c r="V45"/>
      <c r="W45">
        <v>42</v>
      </c>
      <c r="X45">
        <f>((('Pump Design Summary'!$E$16-'Pump Design Summary'!$D$16)/1000)*W45)+'Pump Design Summary'!$D$16</f>
        <v>0</v>
      </c>
      <c r="Y45">
        <f>IF(ISEVEN(W45),MAX('Pump Design Summary'!$D$28:$H$28)+50,0)</f>
        <v>50</v>
      </c>
      <c r="Z45"/>
    </row>
    <row r="46" spans="2:26" x14ac:dyDescent="0.25">
      <c r="C46" s="59"/>
      <c r="D46" s="59"/>
      <c r="E46" s="64"/>
      <c r="F46" s="60" t="e">
        <f t="shared" si="5"/>
        <v>#DIV/0!</v>
      </c>
      <c r="G46" s="60" t="e">
        <f t="shared" si="6"/>
        <v>#DIV/0!</v>
      </c>
      <c r="H46" s="63" t="e">
        <f t="shared" si="7"/>
        <v>#DIV/0!</v>
      </c>
      <c r="K46"/>
      <c r="L46"/>
      <c r="U46"/>
      <c r="V46"/>
      <c r="W46">
        <v>43</v>
      </c>
      <c r="X46">
        <f>((('Pump Design Summary'!$E$16-'Pump Design Summary'!$D$16)/1000)*W46)+'Pump Design Summary'!$D$16</f>
        <v>0</v>
      </c>
      <c r="Y46">
        <f>IF(ISEVEN(W46),MAX('Pump Design Summary'!$D$28:$H$28)+50,0)</f>
        <v>0</v>
      </c>
      <c r="Z46"/>
    </row>
    <row r="47" spans="2:26" x14ac:dyDescent="0.25">
      <c r="C47" s="59"/>
      <c r="D47" s="59"/>
      <c r="E47" s="64"/>
      <c r="F47" s="60" t="e">
        <f t="shared" si="5"/>
        <v>#DIV/0!</v>
      </c>
      <c r="G47" s="60" t="e">
        <f t="shared" si="6"/>
        <v>#DIV/0!</v>
      </c>
      <c r="H47" s="63" t="e">
        <f t="shared" si="7"/>
        <v>#DIV/0!</v>
      </c>
      <c r="K47"/>
      <c r="L47"/>
      <c r="U47"/>
      <c r="V47"/>
      <c r="W47">
        <v>44</v>
      </c>
      <c r="X47">
        <f>((('Pump Design Summary'!$E$16-'Pump Design Summary'!$D$16)/1000)*W47)+'Pump Design Summary'!$D$16</f>
        <v>0</v>
      </c>
      <c r="Y47">
        <f>IF(ISEVEN(W47),MAX('Pump Design Summary'!$D$28:$H$28)+50,0)</f>
        <v>50</v>
      </c>
      <c r="Z47"/>
    </row>
    <row r="48" spans="2:26" x14ac:dyDescent="0.25">
      <c r="C48" s="59"/>
      <c r="D48" s="59"/>
      <c r="E48" s="64"/>
      <c r="F48" s="60" t="e">
        <f t="shared" si="5"/>
        <v>#DIV/0!</v>
      </c>
      <c r="G48" s="60" t="e">
        <f t="shared" si="6"/>
        <v>#DIV/0!</v>
      </c>
      <c r="H48" s="63" t="e">
        <f t="shared" si="7"/>
        <v>#DIV/0!</v>
      </c>
      <c r="K48"/>
      <c r="L48"/>
      <c r="U48"/>
      <c r="V48"/>
      <c r="W48">
        <v>45</v>
      </c>
      <c r="X48">
        <f>((('Pump Design Summary'!$E$16-'Pump Design Summary'!$D$16)/1000)*W48)+'Pump Design Summary'!$D$16</f>
        <v>0</v>
      </c>
      <c r="Y48">
        <f>IF(ISEVEN(W48),MAX('Pump Design Summary'!$D$28:$H$28)+50,0)</f>
        <v>0</v>
      </c>
      <c r="Z48"/>
    </row>
    <row r="49" spans="3:26" x14ac:dyDescent="0.25">
      <c r="C49" s="59"/>
      <c r="D49" s="59"/>
      <c r="E49" s="64"/>
      <c r="F49" s="60" t="e">
        <f t="shared" si="5"/>
        <v>#DIV/0!</v>
      </c>
      <c r="G49" s="60" t="e">
        <f t="shared" si="6"/>
        <v>#DIV/0!</v>
      </c>
      <c r="H49" s="63" t="e">
        <f t="shared" si="7"/>
        <v>#DIV/0!</v>
      </c>
      <c r="U49"/>
      <c r="V49"/>
      <c r="W49">
        <v>46</v>
      </c>
      <c r="X49">
        <f>((('Pump Design Summary'!$E$16-'Pump Design Summary'!$D$16)/1000)*W49)+'Pump Design Summary'!$D$16</f>
        <v>0</v>
      </c>
      <c r="Y49">
        <f>IF(ISEVEN(W49),MAX('Pump Design Summary'!$D$28:$H$28)+50,0)</f>
        <v>50</v>
      </c>
      <c r="Z49"/>
    </row>
    <row r="50" spans="3:26" x14ac:dyDescent="0.25">
      <c r="C50" s="59"/>
      <c r="D50" s="59"/>
      <c r="E50" s="64"/>
      <c r="F50" s="60" t="e">
        <f t="shared" si="5"/>
        <v>#DIV/0!</v>
      </c>
      <c r="G50" s="60" t="e">
        <f t="shared" si="6"/>
        <v>#DIV/0!</v>
      </c>
      <c r="H50" s="63" t="e">
        <f t="shared" si="7"/>
        <v>#DIV/0!</v>
      </c>
      <c r="U50"/>
      <c r="V50"/>
      <c r="W50">
        <v>47</v>
      </c>
      <c r="X50">
        <f>((('Pump Design Summary'!$E$16-'Pump Design Summary'!$D$16)/1000)*W50)+'Pump Design Summary'!$D$16</f>
        <v>0</v>
      </c>
      <c r="Y50">
        <f>IF(ISEVEN(W50),MAX('Pump Design Summary'!$D$28:$H$28)+50,0)</f>
        <v>0</v>
      </c>
      <c r="Z50"/>
    </row>
    <row r="51" spans="3:26" ht="15.75" thickBot="1" x14ac:dyDescent="0.3">
      <c r="C51" s="61"/>
      <c r="D51" s="61"/>
      <c r="E51" s="65"/>
      <c r="F51" s="62" t="e">
        <f t="shared" si="5"/>
        <v>#DIV/0!</v>
      </c>
      <c r="G51" s="62" t="e">
        <f t="shared" si="6"/>
        <v>#DIV/0!</v>
      </c>
      <c r="H51" s="68" t="e">
        <f t="shared" si="7"/>
        <v>#DIV/0!</v>
      </c>
      <c r="U51"/>
      <c r="V51"/>
      <c r="W51">
        <v>48</v>
      </c>
      <c r="X51">
        <f>((('Pump Design Summary'!$E$16-'Pump Design Summary'!$D$16)/1000)*W51)+'Pump Design Summary'!$D$16</f>
        <v>0</v>
      </c>
      <c r="Y51">
        <f>IF(ISEVEN(W51),MAX('Pump Design Summary'!$D$28:$H$28)+50,0)</f>
        <v>50</v>
      </c>
      <c r="Z51"/>
    </row>
    <row r="52" spans="3:26" x14ac:dyDescent="0.25">
      <c r="U52"/>
      <c r="V52"/>
      <c r="W52">
        <v>49</v>
      </c>
      <c r="X52">
        <f>((('Pump Design Summary'!$E$16-'Pump Design Summary'!$D$16)/1000)*W52)+'Pump Design Summary'!$D$16</f>
        <v>0</v>
      </c>
      <c r="Y52">
        <f>IF(ISEVEN(W52),MAX('Pump Design Summary'!$D$28:$H$28)+50,0)</f>
        <v>0</v>
      </c>
      <c r="Z52"/>
    </row>
    <row r="53" spans="3:26" x14ac:dyDescent="0.25">
      <c r="U53"/>
      <c r="V53"/>
      <c r="W53">
        <v>50</v>
      </c>
      <c r="X53">
        <f>((('Pump Design Summary'!$E$16-'Pump Design Summary'!$D$16)/1000)*W53)+'Pump Design Summary'!$D$16</f>
        <v>0</v>
      </c>
      <c r="Y53">
        <f>IF(ISEVEN(W53),MAX('Pump Design Summary'!$D$28:$H$28)+50,0)</f>
        <v>50</v>
      </c>
      <c r="Z53"/>
    </row>
    <row r="54" spans="3:26" x14ac:dyDescent="0.25">
      <c r="U54"/>
      <c r="V54"/>
      <c r="W54">
        <v>51</v>
      </c>
      <c r="X54">
        <f>((('Pump Design Summary'!$E$16-'Pump Design Summary'!$D$16)/1000)*W54)+'Pump Design Summary'!$D$16</f>
        <v>0</v>
      </c>
      <c r="Y54">
        <f>IF(ISEVEN(W54),MAX('Pump Design Summary'!$D$28:$H$28)+50,0)</f>
        <v>0</v>
      </c>
      <c r="Z54"/>
    </row>
    <row r="55" spans="3:26" x14ac:dyDescent="0.25">
      <c r="U55"/>
      <c r="V55"/>
      <c r="W55">
        <v>52</v>
      </c>
      <c r="X55">
        <f>((('Pump Design Summary'!$E$16-'Pump Design Summary'!$D$16)/1000)*W55)+'Pump Design Summary'!$D$16</f>
        <v>0</v>
      </c>
      <c r="Y55">
        <f>IF(ISEVEN(W55),MAX('Pump Design Summary'!$D$28:$H$28)+50,0)</f>
        <v>50</v>
      </c>
      <c r="Z55"/>
    </row>
    <row r="56" spans="3:26" x14ac:dyDescent="0.25">
      <c r="U56"/>
      <c r="V56"/>
      <c r="W56">
        <v>53</v>
      </c>
      <c r="X56">
        <f>((('Pump Design Summary'!$E$16-'Pump Design Summary'!$D$16)/1000)*W56)+'Pump Design Summary'!$D$16</f>
        <v>0</v>
      </c>
      <c r="Y56">
        <f>IF(ISEVEN(W56),MAX('Pump Design Summary'!$D$28:$H$28)+50,0)</f>
        <v>0</v>
      </c>
      <c r="Z56"/>
    </row>
    <row r="57" spans="3:26" x14ac:dyDescent="0.25">
      <c r="U57"/>
      <c r="V57"/>
      <c r="W57">
        <v>54</v>
      </c>
      <c r="X57">
        <f>((('Pump Design Summary'!$E$16-'Pump Design Summary'!$D$16)/1000)*W57)+'Pump Design Summary'!$D$16</f>
        <v>0</v>
      </c>
      <c r="Y57">
        <f>IF(ISEVEN(W57),MAX('Pump Design Summary'!$D$28:$H$28)+50,0)</f>
        <v>50</v>
      </c>
      <c r="Z57"/>
    </row>
    <row r="58" spans="3:26" x14ac:dyDescent="0.25">
      <c r="U58"/>
      <c r="V58"/>
      <c r="W58">
        <v>55</v>
      </c>
      <c r="X58">
        <f>((('Pump Design Summary'!$E$16-'Pump Design Summary'!$D$16)/1000)*W58)+'Pump Design Summary'!$D$16</f>
        <v>0</v>
      </c>
      <c r="Y58">
        <f>IF(ISEVEN(W58),MAX('Pump Design Summary'!$D$28:$H$28)+50,0)</f>
        <v>0</v>
      </c>
      <c r="Z58"/>
    </row>
    <row r="59" spans="3:26" x14ac:dyDescent="0.25">
      <c r="U59"/>
      <c r="V59"/>
      <c r="W59">
        <v>56</v>
      </c>
      <c r="X59">
        <f>((('Pump Design Summary'!$E$16-'Pump Design Summary'!$D$16)/1000)*W59)+'Pump Design Summary'!$D$16</f>
        <v>0</v>
      </c>
      <c r="Y59">
        <f>IF(ISEVEN(W59),MAX('Pump Design Summary'!$D$28:$H$28)+50,0)</f>
        <v>50</v>
      </c>
      <c r="Z59"/>
    </row>
    <row r="60" spans="3:26" x14ac:dyDescent="0.25">
      <c r="U60"/>
      <c r="V60"/>
      <c r="W60">
        <v>57</v>
      </c>
      <c r="X60">
        <f>((('Pump Design Summary'!$E$16-'Pump Design Summary'!$D$16)/1000)*W60)+'Pump Design Summary'!$D$16</f>
        <v>0</v>
      </c>
      <c r="Y60">
        <f>IF(ISEVEN(W60),MAX('Pump Design Summary'!$D$28:$H$28)+50,0)</f>
        <v>0</v>
      </c>
      <c r="Z60"/>
    </row>
    <row r="61" spans="3:26" x14ac:dyDescent="0.25">
      <c r="U61"/>
      <c r="V61"/>
      <c r="W61">
        <v>58</v>
      </c>
      <c r="X61">
        <f>((('Pump Design Summary'!$E$16-'Pump Design Summary'!$D$16)/1000)*W61)+'Pump Design Summary'!$D$16</f>
        <v>0</v>
      </c>
      <c r="Y61">
        <f>IF(ISEVEN(W61),MAX('Pump Design Summary'!$D$28:$H$28)+50,0)</f>
        <v>50</v>
      </c>
      <c r="Z61"/>
    </row>
    <row r="62" spans="3:26" x14ac:dyDescent="0.25">
      <c r="U62"/>
      <c r="V62"/>
      <c r="W62">
        <v>59</v>
      </c>
      <c r="X62">
        <f>((('Pump Design Summary'!$E$16-'Pump Design Summary'!$D$16)/1000)*W62)+'Pump Design Summary'!$D$16</f>
        <v>0</v>
      </c>
      <c r="Y62">
        <f>IF(ISEVEN(W62),MAX('Pump Design Summary'!$D$28:$H$28)+50,0)</f>
        <v>0</v>
      </c>
      <c r="Z62"/>
    </row>
    <row r="63" spans="3:26" x14ac:dyDescent="0.25">
      <c r="U63"/>
      <c r="V63"/>
      <c r="W63">
        <v>60</v>
      </c>
      <c r="X63">
        <f>((('Pump Design Summary'!$E$16-'Pump Design Summary'!$D$16)/1000)*W63)+'Pump Design Summary'!$D$16</f>
        <v>0</v>
      </c>
      <c r="Y63">
        <f>IF(ISEVEN(W63),MAX('Pump Design Summary'!$D$28:$H$28)+50,0)</f>
        <v>50</v>
      </c>
      <c r="Z63"/>
    </row>
    <row r="64" spans="3:26" x14ac:dyDescent="0.25">
      <c r="U64"/>
      <c r="V64"/>
      <c r="W64">
        <v>61</v>
      </c>
      <c r="X64">
        <f>((('Pump Design Summary'!$E$16-'Pump Design Summary'!$D$16)/1000)*W64)+'Pump Design Summary'!$D$16</f>
        <v>0</v>
      </c>
      <c r="Y64">
        <f>IF(ISEVEN(W64),MAX('Pump Design Summary'!$D$28:$H$28)+50,0)</f>
        <v>0</v>
      </c>
      <c r="Z64"/>
    </row>
    <row r="65" spans="1:26" x14ac:dyDescent="0.25">
      <c r="U65"/>
      <c r="V65"/>
      <c r="W65">
        <v>62</v>
      </c>
      <c r="X65">
        <f>((('Pump Design Summary'!$E$16-'Pump Design Summary'!$D$16)/1000)*W65)+'Pump Design Summary'!$D$16</f>
        <v>0</v>
      </c>
      <c r="Y65">
        <f>IF(ISEVEN(W65),MAX('Pump Design Summary'!$D$28:$H$28)+50,0)</f>
        <v>50</v>
      </c>
      <c r="Z65"/>
    </row>
    <row r="66" spans="1:26" x14ac:dyDescent="0.25">
      <c r="U66"/>
      <c r="V66"/>
      <c r="W66">
        <v>63</v>
      </c>
      <c r="X66">
        <f>((('Pump Design Summary'!$E$16-'Pump Design Summary'!$D$16)/1000)*W66)+'Pump Design Summary'!$D$16</f>
        <v>0</v>
      </c>
      <c r="Y66">
        <f>IF(ISEVEN(W66),MAX('Pump Design Summary'!$D$28:$H$28)+50,0)</f>
        <v>0</v>
      </c>
      <c r="Z66"/>
    </row>
    <row r="67" spans="1:26" x14ac:dyDescent="0.25">
      <c r="U67"/>
      <c r="V67"/>
      <c r="W67">
        <v>64</v>
      </c>
      <c r="X67">
        <f>((('Pump Design Summary'!$E$16-'Pump Design Summary'!$D$16)/1000)*W67)+'Pump Design Summary'!$D$16</f>
        <v>0</v>
      </c>
      <c r="Y67">
        <f>IF(ISEVEN(W67),MAX('Pump Design Summary'!$D$28:$H$28)+50,0)</f>
        <v>50</v>
      </c>
      <c r="Z67"/>
    </row>
    <row r="68" spans="1:26" x14ac:dyDescent="0.25">
      <c r="U68"/>
      <c r="V68"/>
      <c r="W68">
        <v>65</v>
      </c>
      <c r="X68">
        <f>((('Pump Design Summary'!$E$16-'Pump Design Summary'!$D$16)/1000)*W68)+'Pump Design Summary'!$D$16</f>
        <v>0</v>
      </c>
      <c r="Y68">
        <f>IF(ISEVEN(W68),MAX('Pump Design Summary'!$D$28:$H$28)+50,0)</f>
        <v>0</v>
      </c>
      <c r="Z68"/>
    </row>
    <row r="69" spans="1:26" x14ac:dyDescent="0.25">
      <c r="B69" s="1" t="s">
        <v>118</v>
      </c>
      <c r="U69"/>
      <c r="V69"/>
      <c r="W69">
        <v>66</v>
      </c>
      <c r="X69">
        <f>((('Pump Design Summary'!$E$16-'Pump Design Summary'!$D$16)/1000)*W69)+'Pump Design Summary'!$D$16</f>
        <v>0</v>
      </c>
      <c r="Y69">
        <f>IF(ISEVEN(W69),MAX('Pump Design Summary'!$D$28:$H$28)+50,0)</f>
        <v>50</v>
      </c>
      <c r="Z69"/>
    </row>
    <row r="70" spans="1:26" ht="15.75" thickBot="1" x14ac:dyDescent="0.3">
      <c r="U70"/>
      <c r="V70"/>
      <c r="W70">
        <v>67</v>
      </c>
      <c r="X70">
        <f>((('Pump Design Summary'!$E$16-'Pump Design Summary'!$D$16)/1000)*W70)+'Pump Design Summary'!$D$16</f>
        <v>0</v>
      </c>
      <c r="Y70">
        <f>IF(ISEVEN(W70),MAX('Pump Design Summary'!$D$28:$H$28)+50,0)</f>
        <v>0</v>
      </c>
      <c r="Z70"/>
    </row>
    <row r="71" spans="1:26" ht="15.75" thickBot="1" x14ac:dyDescent="0.3">
      <c r="C71" s="157" t="s">
        <v>119</v>
      </c>
      <c r="D71" s="173"/>
      <c r="E71" s="173"/>
      <c r="F71" s="173"/>
      <c r="G71" s="158"/>
      <c r="I71" s="148" t="s">
        <v>120</v>
      </c>
      <c r="J71" s="149"/>
      <c r="K71" s="149"/>
      <c r="L71" s="149"/>
      <c r="M71" s="149"/>
      <c r="N71" s="149"/>
      <c r="O71" s="150"/>
      <c r="U71"/>
      <c r="V71"/>
      <c r="W71">
        <v>68</v>
      </c>
      <c r="X71">
        <f>((('Pump Design Summary'!$E$16-'Pump Design Summary'!$D$16)/1000)*W71)+'Pump Design Summary'!$D$16</f>
        <v>0</v>
      </c>
      <c r="Y71">
        <f>IF(ISEVEN(W71),MAX('Pump Design Summary'!$D$28:$H$28)+50,0)</f>
        <v>50</v>
      </c>
      <c r="Z71"/>
    </row>
    <row r="72" spans="1:26" x14ac:dyDescent="0.25">
      <c r="C72" s="133">
        <f>'System Curve'!U7</f>
        <v>0</v>
      </c>
      <c r="D72" s="133">
        <f>'System Curve'!V7</f>
        <v>0</v>
      </c>
      <c r="E72" s="133">
        <f>'System Curve'!W7</f>
        <v>0</v>
      </c>
      <c r="F72" s="133">
        <f>'System Curve'!X7</f>
        <v>0</v>
      </c>
      <c r="G72" s="133">
        <f>'System Curve'!Y7</f>
        <v>0</v>
      </c>
      <c r="H72" s="126" t="s">
        <v>16</v>
      </c>
      <c r="I72" s="133">
        <f>'System Curve'!AA7</f>
        <v>0</v>
      </c>
      <c r="J72" s="133">
        <f>'System Curve'!AB7</f>
        <v>0</v>
      </c>
      <c r="K72" s="133">
        <f>'System Curve'!AC7</f>
        <v>0</v>
      </c>
      <c r="L72" s="133">
        <f>'System Curve'!AD7</f>
        <v>0</v>
      </c>
      <c r="M72" s="133">
        <f>'System Curve'!AE7</f>
        <v>0</v>
      </c>
      <c r="N72" s="133">
        <f>'System Curve'!AF7</f>
        <v>0</v>
      </c>
      <c r="O72" s="133">
        <f>'System Curve'!AG7</f>
        <v>0</v>
      </c>
      <c r="U72"/>
      <c r="V72"/>
      <c r="W72">
        <v>69</v>
      </c>
      <c r="X72">
        <f>((('Pump Design Summary'!$E$16-'Pump Design Summary'!$D$16)/1000)*W72)+'Pump Design Summary'!$D$16</f>
        <v>0</v>
      </c>
      <c r="Y72">
        <f>IF(ISEVEN(W72),MAX('Pump Design Summary'!$D$28:$H$28)+50,0)</f>
        <v>0</v>
      </c>
      <c r="Z72"/>
    </row>
    <row r="73" spans="1:26" ht="15" customHeight="1" thickBot="1" x14ac:dyDescent="0.3">
      <c r="B73" s="120" t="s">
        <v>23</v>
      </c>
      <c r="C73" s="134">
        <f>'System Curve'!U8</f>
        <v>0</v>
      </c>
      <c r="D73" s="134">
        <f>'System Curve'!V8</f>
        <v>0</v>
      </c>
      <c r="E73" s="134">
        <f>'System Curve'!W8</f>
        <v>0</v>
      </c>
      <c r="F73" s="134">
        <f>'System Curve'!X8</f>
        <v>0</v>
      </c>
      <c r="G73" s="134">
        <f>'System Curve'!Y8</f>
        <v>0</v>
      </c>
      <c r="H73" s="127"/>
      <c r="I73" s="134">
        <f>'System Curve'!AA8</f>
        <v>0</v>
      </c>
      <c r="J73" s="134">
        <f>'System Curve'!AB8</f>
        <v>0</v>
      </c>
      <c r="K73" s="134">
        <f>'System Curve'!AC8</f>
        <v>0</v>
      </c>
      <c r="L73" s="134">
        <f>'System Curve'!AD8</f>
        <v>0</v>
      </c>
      <c r="M73" s="134">
        <f>'System Curve'!AE8</f>
        <v>0</v>
      </c>
      <c r="N73" s="134">
        <f>'System Curve'!AF8</f>
        <v>0</v>
      </c>
      <c r="O73" s="134">
        <f>'System Curve'!AG8</f>
        <v>0</v>
      </c>
      <c r="U73"/>
      <c r="V73"/>
      <c r="W73">
        <v>70</v>
      </c>
      <c r="X73">
        <f>((('Pump Design Summary'!$E$16-'Pump Design Summary'!$D$16)/1000)*W73)+'Pump Design Summary'!$D$16</f>
        <v>0</v>
      </c>
      <c r="Y73">
        <f>IF(ISEVEN(W73),MAX('Pump Design Summary'!$D$28:$H$28)+50,0)</f>
        <v>50</v>
      </c>
      <c r="Z73"/>
    </row>
    <row r="74" spans="1:26" ht="15.75" thickBot="1" x14ac:dyDescent="0.3">
      <c r="B74" s="121" t="s">
        <v>33</v>
      </c>
      <c r="C74" s="135">
        <f>'System Curve'!U9</f>
        <v>0</v>
      </c>
      <c r="D74" s="135">
        <f>'System Curve'!V9</f>
        <v>0</v>
      </c>
      <c r="E74" s="135">
        <f>'System Curve'!W9</f>
        <v>0</v>
      </c>
      <c r="F74" s="135">
        <f>'System Curve'!X9</f>
        <v>0</v>
      </c>
      <c r="G74" s="135">
        <f>'System Curve'!Y9</f>
        <v>0</v>
      </c>
      <c r="H74" s="127"/>
      <c r="I74" s="135">
        <f>'System Curve'!AA9</f>
        <v>0</v>
      </c>
      <c r="J74" s="135">
        <f>'System Curve'!AB9</f>
        <v>0</v>
      </c>
      <c r="K74" s="135">
        <f>'System Curve'!AC9</f>
        <v>0</v>
      </c>
      <c r="L74" s="135">
        <f>'System Curve'!AD9</f>
        <v>0</v>
      </c>
      <c r="M74" s="135">
        <f>'System Curve'!AE9</f>
        <v>0</v>
      </c>
      <c r="N74" s="135">
        <f>'System Curve'!AF9</f>
        <v>0</v>
      </c>
      <c r="O74" s="135">
        <f>'System Curve'!AG9</f>
        <v>0</v>
      </c>
      <c r="P74" s="132" t="s">
        <v>121</v>
      </c>
      <c r="Q74" s="132" t="s">
        <v>122</v>
      </c>
      <c r="R74" s="131" t="s">
        <v>123</v>
      </c>
      <c r="U74"/>
      <c r="V74"/>
      <c r="W74">
        <v>71</v>
      </c>
      <c r="X74">
        <f>((('Pump Design Summary'!$E$16-'Pump Design Summary'!$D$16)/1000)*W74)+'Pump Design Summary'!$D$16</f>
        <v>0</v>
      </c>
      <c r="Y74">
        <f>IF(ISEVEN(W74),MAX('Pump Design Summary'!$D$28:$H$28)+50,0)</f>
        <v>0</v>
      </c>
      <c r="Z74"/>
    </row>
    <row r="75" spans="1:26" x14ac:dyDescent="0.25">
      <c r="A75" s="164" t="s">
        <v>124</v>
      </c>
      <c r="B75" s="128">
        <f>D10</f>
        <v>0</v>
      </c>
      <c r="C75" s="26" t="e">
        <f>(C$74*(($B75/449)/((0.25*PI()*C$73^2)/144))^2)/64.4</f>
        <v>#DIV/0!</v>
      </c>
      <c r="D75" s="26" t="e">
        <f t="shared" ref="D75:G75" si="8">(D$74*(($B75/449)/((0.25*PI()*D$73^2)/144))^2)/64.4</f>
        <v>#DIV/0!</v>
      </c>
      <c r="E75" s="26" t="e">
        <f t="shared" si="8"/>
        <v>#DIV/0!</v>
      </c>
      <c r="F75" s="26" t="e">
        <f t="shared" si="8"/>
        <v>#DIV/0!</v>
      </c>
      <c r="G75" s="26" t="e">
        <f t="shared" si="8"/>
        <v>#DIV/0!</v>
      </c>
      <c r="I75" s="25" t="e">
        <f t="shared" ref="I75:O83" si="9">(I$74*(($B75/449)/((0.25*PI()*I$73^2)/144))^2)/64.4</f>
        <v>#DIV/0!</v>
      </c>
      <c r="J75" s="25" t="e">
        <f t="shared" si="9"/>
        <v>#DIV/0!</v>
      </c>
      <c r="K75" s="25" t="e">
        <f t="shared" si="9"/>
        <v>#DIV/0!</v>
      </c>
      <c r="L75" s="25" t="e">
        <f t="shared" si="9"/>
        <v>#DIV/0!</v>
      </c>
      <c r="M75" s="25" t="e">
        <f t="shared" si="9"/>
        <v>#DIV/0!</v>
      </c>
      <c r="N75" s="25" t="e">
        <f t="shared" si="9"/>
        <v>#DIV/0!</v>
      </c>
      <c r="O75" s="25" t="e">
        <f t="shared" si="9"/>
        <v>#DIV/0!</v>
      </c>
      <c r="P75" s="66" t="e">
        <f>SUM(C75:O75)</f>
        <v>#DIV/0!</v>
      </c>
      <c r="Q75" s="66" t="e">
        <f>(10.44*('System Curve'!$D$29+'System Curve'!$D$23)*('Pump Curve'!B75^1.85))/(('System Curve'!$D$27^1.85)*('System Curve'!$D$28^4.87))</f>
        <v>#DIV/0!</v>
      </c>
      <c r="R75" s="123" t="e">
        <f>SUM(P75:Q75)</f>
        <v>#DIV/0!</v>
      </c>
      <c r="U75"/>
      <c r="V75"/>
      <c r="W75">
        <v>72</v>
      </c>
      <c r="X75">
        <f>((('Pump Design Summary'!$E$16-'Pump Design Summary'!$D$16)/1000)*W75)+'Pump Design Summary'!$D$16</f>
        <v>0</v>
      </c>
      <c r="Y75">
        <f>IF(ISEVEN(W75),MAX('Pump Design Summary'!$D$28:$H$28)+50,0)</f>
        <v>50</v>
      </c>
      <c r="Z75"/>
    </row>
    <row r="76" spans="1:26" x14ac:dyDescent="0.25">
      <c r="A76" s="165"/>
      <c r="B76" s="129">
        <f t="shared" ref="B76:B83" si="10">D11</f>
        <v>0</v>
      </c>
      <c r="C76" s="26" t="e">
        <f t="shared" ref="C76:G83" si="11">(C$74*(($B76/449)/((0.25*PI()*C$73^2)/144))^2)/64.4</f>
        <v>#DIV/0!</v>
      </c>
      <c r="D76" s="26" t="e">
        <f t="shared" si="11"/>
        <v>#DIV/0!</v>
      </c>
      <c r="E76" s="26" t="e">
        <f t="shared" si="11"/>
        <v>#DIV/0!</v>
      </c>
      <c r="F76" s="26" t="e">
        <f t="shared" si="11"/>
        <v>#DIV/0!</v>
      </c>
      <c r="G76" s="26" t="e">
        <f t="shared" si="11"/>
        <v>#DIV/0!</v>
      </c>
      <c r="I76" s="26" t="e">
        <f t="shared" si="9"/>
        <v>#DIV/0!</v>
      </c>
      <c r="J76" s="26" t="e">
        <f t="shared" si="9"/>
        <v>#DIV/0!</v>
      </c>
      <c r="K76" s="26" t="e">
        <f t="shared" si="9"/>
        <v>#DIV/0!</v>
      </c>
      <c r="L76" s="26" t="e">
        <f t="shared" si="9"/>
        <v>#DIV/0!</v>
      </c>
      <c r="M76" s="26" t="e">
        <f t="shared" si="9"/>
        <v>#DIV/0!</v>
      </c>
      <c r="N76" s="26" t="e">
        <f t="shared" si="9"/>
        <v>#DIV/0!</v>
      </c>
      <c r="O76" s="26" t="e">
        <f t="shared" si="9"/>
        <v>#DIV/0!</v>
      </c>
      <c r="P76" s="60" t="e">
        <f t="shared" ref="P76:P83" si="12">SUM(C76:O76)</f>
        <v>#DIV/0!</v>
      </c>
      <c r="Q76" s="60" t="e">
        <f>(10.44*('System Curve'!$D$29+'System Curve'!$D$23)*('Pump Curve'!B76^1.85))/(('System Curve'!$D$27^1.85)*('System Curve'!$D$28^4.87))</f>
        <v>#DIV/0!</v>
      </c>
      <c r="R76" s="124" t="e">
        <f t="shared" ref="R76:R83" si="13">SUM(P76:Q76)</f>
        <v>#DIV/0!</v>
      </c>
      <c r="U76"/>
      <c r="V76"/>
      <c r="W76">
        <v>73</v>
      </c>
      <c r="X76">
        <f>((('Pump Design Summary'!$E$16-'Pump Design Summary'!$D$16)/1000)*W76)+'Pump Design Summary'!$D$16</f>
        <v>0</v>
      </c>
      <c r="Y76">
        <f>IF(ISEVEN(W76),MAX('Pump Design Summary'!$D$28:$H$28)+50,0)</f>
        <v>0</v>
      </c>
      <c r="Z76"/>
    </row>
    <row r="77" spans="1:26" x14ac:dyDescent="0.25">
      <c r="A77" s="165"/>
      <c r="B77" s="129">
        <f t="shared" si="10"/>
        <v>0</v>
      </c>
      <c r="C77" s="26" t="e">
        <f t="shared" si="11"/>
        <v>#DIV/0!</v>
      </c>
      <c r="D77" s="26" t="e">
        <f t="shared" si="11"/>
        <v>#DIV/0!</v>
      </c>
      <c r="E77" s="26" t="e">
        <f t="shared" si="11"/>
        <v>#DIV/0!</v>
      </c>
      <c r="F77" s="26" t="e">
        <f t="shared" si="11"/>
        <v>#DIV/0!</v>
      </c>
      <c r="G77" s="26" t="e">
        <f t="shared" si="11"/>
        <v>#DIV/0!</v>
      </c>
      <c r="I77" s="26" t="e">
        <f t="shared" si="9"/>
        <v>#DIV/0!</v>
      </c>
      <c r="J77" s="26" t="e">
        <f t="shared" si="9"/>
        <v>#DIV/0!</v>
      </c>
      <c r="K77" s="26" t="e">
        <f t="shared" si="9"/>
        <v>#DIV/0!</v>
      </c>
      <c r="L77" s="26" t="e">
        <f t="shared" si="9"/>
        <v>#DIV/0!</v>
      </c>
      <c r="M77" s="26" t="e">
        <f t="shared" si="9"/>
        <v>#DIV/0!</v>
      </c>
      <c r="N77" s="26" t="e">
        <f t="shared" si="9"/>
        <v>#DIV/0!</v>
      </c>
      <c r="O77" s="26" t="e">
        <f t="shared" si="9"/>
        <v>#DIV/0!</v>
      </c>
      <c r="P77" s="60" t="e">
        <f t="shared" si="12"/>
        <v>#DIV/0!</v>
      </c>
      <c r="Q77" s="60" t="e">
        <f>(10.44*('System Curve'!$D$29+'System Curve'!$D$23)*('Pump Curve'!B77^1.85))/(('System Curve'!$D$27^1.85)*('System Curve'!$D$28^4.87))</f>
        <v>#DIV/0!</v>
      </c>
      <c r="R77" s="124" t="e">
        <f t="shared" si="13"/>
        <v>#DIV/0!</v>
      </c>
      <c r="U77"/>
      <c r="V77"/>
      <c r="W77">
        <v>74</v>
      </c>
      <c r="X77">
        <f>((('Pump Design Summary'!$E$16-'Pump Design Summary'!$D$16)/1000)*W77)+'Pump Design Summary'!$D$16</f>
        <v>0</v>
      </c>
      <c r="Y77">
        <f>IF(ISEVEN(W77),MAX('Pump Design Summary'!$D$28:$H$28)+50,0)</f>
        <v>50</v>
      </c>
      <c r="Z77"/>
    </row>
    <row r="78" spans="1:26" x14ac:dyDescent="0.25">
      <c r="A78" s="165"/>
      <c r="B78" s="129">
        <f t="shared" si="10"/>
        <v>0</v>
      </c>
      <c r="C78" s="26" t="e">
        <f t="shared" si="11"/>
        <v>#DIV/0!</v>
      </c>
      <c r="D78" s="26" t="e">
        <f t="shared" si="11"/>
        <v>#DIV/0!</v>
      </c>
      <c r="E78" s="26" t="e">
        <f t="shared" si="11"/>
        <v>#DIV/0!</v>
      </c>
      <c r="F78" s="26" t="e">
        <f t="shared" si="11"/>
        <v>#DIV/0!</v>
      </c>
      <c r="G78" s="26" t="e">
        <f t="shared" si="11"/>
        <v>#DIV/0!</v>
      </c>
      <c r="I78" s="26" t="e">
        <f t="shared" si="9"/>
        <v>#DIV/0!</v>
      </c>
      <c r="J78" s="26" t="e">
        <f t="shared" si="9"/>
        <v>#DIV/0!</v>
      </c>
      <c r="K78" s="26" t="e">
        <f t="shared" si="9"/>
        <v>#DIV/0!</v>
      </c>
      <c r="L78" s="26" t="e">
        <f t="shared" si="9"/>
        <v>#DIV/0!</v>
      </c>
      <c r="M78" s="26" t="e">
        <f t="shared" si="9"/>
        <v>#DIV/0!</v>
      </c>
      <c r="N78" s="26" t="e">
        <f t="shared" si="9"/>
        <v>#DIV/0!</v>
      </c>
      <c r="O78" s="26" t="e">
        <f t="shared" si="9"/>
        <v>#DIV/0!</v>
      </c>
      <c r="P78" s="60" t="e">
        <f t="shared" si="12"/>
        <v>#DIV/0!</v>
      </c>
      <c r="Q78" s="60" t="e">
        <f>(10.44*('System Curve'!$D$29+'System Curve'!$D$23)*('Pump Curve'!B78^1.85))/(('System Curve'!$D$27^1.85)*('System Curve'!$D$28^4.87))</f>
        <v>#DIV/0!</v>
      </c>
      <c r="R78" s="124" t="e">
        <f t="shared" si="13"/>
        <v>#DIV/0!</v>
      </c>
      <c r="U78"/>
      <c r="V78"/>
      <c r="W78">
        <v>75</v>
      </c>
      <c r="X78">
        <f>((('Pump Design Summary'!$E$16-'Pump Design Summary'!$D$16)/1000)*W78)+'Pump Design Summary'!$D$16</f>
        <v>0</v>
      </c>
      <c r="Y78">
        <f>IF(ISEVEN(W78),MAX('Pump Design Summary'!$D$28:$H$28)+50,0)</f>
        <v>0</v>
      </c>
      <c r="Z78"/>
    </row>
    <row r="79" spans="1:26" x14ac:dyDescent="0.25">
      <c r="A79" s="165"/>
      <c r="B79" s="129">
        <f t="shared" si="10"/>
        <v>0</v>
      </c>
      <c r="C79" s="26" t="e">
        <f t="shared" si="11"/>
        <v>#DIV/0!</v>
      </c>
      <c r="D79" s="26" t="e">
        <f t="shared" si="11"/>
        <v>#DIV/0!</v>
      </c>
      <c r="E79" s="26" t="e">
        <f t="shared" si="11"/>
        <v>#DIV/0!</v>
      </c>
      <c r="F79" s="26" t="e">
        <f t="shared" si="11"/>
        <v>#DIV/0!</v>
      </c>
      <c r="G79" s="26" t="e">
        <f t="shared" si="11"/>
        <v>#DIV/0!</v>
      </c>
      <c r="I79" s="26" t="e">
        <f t="shared" si="9"/>
        <v>#DIV/0!</v>
      </c>
      <c r="J79" s="26" t="e">
        <f t="shared" si="9"/>
        <v>#DIV/0!</v>
      </c>
      <c r="K79" s="26" t="e">
        <f t="shared" si="9"/>
        <v>#DIV/0!</v>
      </c>
      <c r="L79" s="26" t="e">
        <f t="shared" si="9"/>
        <v>#DIV/0!</v>
      </c>
      <c r="M79" s="26" t="e">
        <f t="shared" si="9"/>
        <v>#DIV/0!</v>
      </c>
      <c r="N79" s="26" t="e">
        <f t="shared" si="9"/>
        <v>#DIV/0!</v>
      </c>
      <c r="O79" s="26" t="e">
        <f t="shared" si="9"/>
        <v>#DIV/0!</v>
      </c>
      <c r="P79" s="60" t="e">
        <f t="shared" si="12"/>
        <v>#DIV/0!</v>
      </c>
      <c r="Q79" s="60" t="e">
        <f>(10.44*('System Curve'!$D$29+'System Curve'!$D$23)*('Pump Curve'!B79^1.85))/(('System Curve'!$D$27^1.85)*('System Curve'!$D$28^4.87))</f>
        <v>#DIV/0!</v>
      </c>
      <c r="R79" s="124" t="e">
        <f t="shared" si="13"/>
        <v>#DIV/0!</v>
      </c>
      <c r="U79"/>
      <c r="V79"/>
      <c r="W79">
        <v>76</v>
      </c>
      <c r="X79">
        <f>((('Pump Design Summary'!$E$16-'Pump Design Summary'!$D$16)/1000)*W79)+'Pump Design Summary'!$D$16</f>
        <v>0</v>
      </c>
      <c r="Y79">
        <f>IF(ISEVEN(W79),MAX('Pump Design Summary'!$D$28:$H$28)+50,0)</f>
        <v>50</v>
      </c>
      <c r="Z79"/>
    </row>
    <row r="80" spans="1:26" x14ac:dyDescent="0.25">
      <c r="A80" s="165"/>
      <c r="B80" s="129">
        <f t="shared" si="10"/>
        <v>0</v>
      </c>
      <c r="C80" s="26" t="e">
        <f t="shared" si="11"/>
        <v>#DIV/0!</v>
      </c>
      <c r="D80" s="26" t="e">
        <f t="shared" si="11"/>
        <v>#DIV/0!</v>
      </c>
      <c r="E80" s="26" t="e">
        <f t="shared" si="11"/>
        <v>#DIV/0!</v>
      </c>
      <c r="F80" s="26" t="e">
        <f t="shared" si="11"/>
        <v>#DIV/0!</v>
      </c>
      <c r="G80" s="26" t="e">
        <f t="shared" si="11"/>
        <v>#DIV/0!</v>
      </c>
      <c r="I80" s="26" t="e">
        <f t="shared" si="9"/>
        <v>#DIV/0!</v>
      </c>
      <c r="J80" s="26" t="e">
        <f t="shared" si="9"/>
        <v>#DIV/0!</v>
      </c>
      <c r="K80" s="26" t="e">
        <f t="shared" si="9"/>
        <v>#DIV/0!</v>
      </c>
      <c r="L80" s="26" t="e">
        <f t="shared" si="9"/>
        <v>#DIV/0!</v>
      </c>
      <c r="M80" s="26" t="e">
        <f t="shared" si="9"/>
        <v>#DIV/0!</v>
      </c>
      <c r="N80" s="26" t="e">
        <f t="shared" si="9"/>
        <v>#DIV/0!</v>
      </c>
      <c r="O80" s="26" t="e">
        <f t="shared" si="9"/>
        <v>#DIV/0!</v>
      </c>
      <c r="P80" s="60" t="e">
        <f t="shared" si="12"/>
        <v>#DIV/0!</v>
      </c>
      <c r="Q80" s="60" t="e">
        <f>(10.44*('System Curve'!$D$29+'System Curve'!$D$23)*('Pump Curve'!B80^1.85))/(('System Curve'!$D$27^1.85)*('System Curve'!$D$28^4.87))</f>
        <v>#DIV/0!</v>
      </c>
      <c r="R80" s="124" t="e">
        <f t="shared" si="13"/>
        <v>#DIV/0!</v>
      </c>
      <c r="U80"/>
      <c r="V80"/>
      <c r="W80">
        <v>77</v>
      </c>
      <c r="X80">
        <f>((('Pump Design Summary'!$E$16-'Pump Design Summary'!$D$16)/1000)*W80)+'Pump Design Summary'!$D$16</f>
        <v>0</v>
      </c>
      <c r="Y80">
        <f>IF(ISEVEN(W80),MAX('Pump Design Summary'!$D$28:$H$28)+50,0)</f>
        <v>0</v>
      </c>
      <c r="Z80"/>
    </row>
    <row r="81" spans="1:26" x14ac:dyDescent="0.25">
      <c r="A81" s="165"/>
      <c r="B81" s="129">
        <f t="shared" si="10"/>
        <v>0</v>
      </c>
      <c r="C81" s="26" t="e">
        <f t="shared" si="11"/>
        <v>#DIV/0!</v>
      </c>
      <c r="D81" s="26" t="e">
        <f t="shared" si="11"/>
        <v>#DIV/0!</v>
      </c>
      <c r="E81" s="26" t="e">
        <f t="shared" si="11"/>
        <v>#DIV/0!</v>
      </c>
      <c r="F81" s="26" t="e">
        <f t="shared" si="11"/>
        <v>#DIV/0!</v>
      </c>
      <c r="G81" s="26" t="e">
        <f t="shared" si="11"/>
        <v>#DIV/0!</v>
      </c>
      <c r="I81" s="26" t="e">
        <f t="shared" si="9"/>
        <v>#DIV/0!</v>
      </c>
      <c r="J81" s="26" t="e">
        <f t="shared" si="9"/>
        <v>#DIV/0!</v>
      </c>
      <c r="K81" s="26" t="e">
        <f t="shared" si="9"/>
        <v>#DIV/0!</v>
      </c>
      <c r="L81" s="26" t="e">
        <f t="shared" si="9"/>
        <v>#DIV/0!</v>
      </c>
      <c r="M81" s="26" t="e">
        <f t="shared" si="9"/>
        <v>#DIV/0!</v>
      </c>
      <c r="N81" s="26" t="e">
        <f t="shared" si="9"/>
        <v>#DIV/0!</v>
      </c>
      <c r="O81" s="26" t="e">
        <f t="shared" si="9"/>
        <v>#DIV/0!</v>
      </c>
      <c r="P81" s="60" t="e">
        <f t="shared" si="12"/>
        <v>#DIV/0!</v>
      </c>
      <c r="Q81" s="60" t="e">
        <f>(10.44*('System Curve'!$D$29+'System Curve'!$D$23)*('Pump Curve'!B81^1.85))/(('System Curve'!$D$27^1.85)*('System Curve'!$D$28^4.87))</f>
        <v>#DIV/0!</v>
      </c>
      <c r="R81" s="124" t="e">
        <f t="shared" si="13"/>
        <v>#DIV/0!</v>
      </c>
      <c r="U81"/>
      <c r="V81"/>
      <c r="W81">
        <v>78</v>
      </c>
      <c r="X81">
        <f>((('Pump Design Summary'!$E$16-'Pump Design Summary'!$D$16)/1000)*W81)+'Pump Design Summary'!$D$16</f>
        <v>0</v>
      </c>
      <c r="Y81">
        <f>IF(ISEVEN(W81),MAX('Pump Design Summary'!$D$28:$H$28)+50,0)</f>
        <v>50</v>
      </c>
      <c r="Z81"/>
    </row>
    <row r="82" spans="1:26" x14ac:dyDescent="0.25">
      <c r="A82" s="165"/>
      <c r="B82" s="129">
        <f t="shared" si="10"/>
        <v>0</v>
      </c>
      <c r="C82" s="26" t="e">
        <f t="shared" si="11"/>
        <v>#DIV/0!</v>
      </c>
      <c r="D82" s="26" t="e">
        <f t="shared" si="11"/>
        <v>#DIV/0!</v>
      </c>
      <c r="E82" s="26" t="e">
        <f t="shared" si="11"/>
        <v>#DIV/0!</v>
      </c>
      <c r="F82" s="26" t="e">
        <f t="shared" si="11"/>
        <v>#DIV/0!</v>
      </c>
      <c r="G82" s="26" t="e">
        <f t="shared" si="11"/>
        <v>#DIV/0!</v>
      </c>
      <c r="I82" s="26" t="e">
        <f t="shared" si="9"/>
        <v>#DIV/0!</v>
      </c>
      <c r="J82" s="26" t="e">
        <f t="shared" si="9"/>
        <v>#DIV/0!</v>
      </c>
      <c r="K82" s="26" t="e">
        <f t="shared" si="9"/>
        <v>#DIV/0!</v>
      </c>
      <c r="L82" s="26" t="e">
        <f t="shared" si="9"/>
        <v>#DIV/0!</v>
      </c>
      <c r="M82" s="26" t="e">
        <f t="shared" si="9"/>
        <v>#DIV/0!</v>
      </c>
      <c r="N82" s="26" t="e">
        <f t="shared" si="9"/>
        <v>#DIV/0!</v>
      </c>
      <c r="O82" s="26" t="e">
        <f t="shared" si="9"/>
        <v>#DIV/0!</v>
      </c>
      <c r="P82" s="60" t="e">
        <f t="shared" si="12"/>
        <v>#DIV/0!</v>
      </c>
      <c r="Q82" s="60" t="e">
        <f>(10.44*('System Curve'!$D$29+'System Curve'!$D$23)*('Pump Curve'!B82^1.85))/(('System Curve'!$D$27^1.85)*('System Curve'!$D$28^4.87))</f>
        <v>#DIV/0!</v>
      </c>
      <c r="R82" s="124" t="e">
        <f t="shared" si="13"/>
        <v>#DIV/0!</v>
      </c>
      <c r="U82"/>
      <c r="V82"/>
      <c r="W82">
        <v>79</v>
      </c>
      <c r="X82">
        <f>((('Pump Design Summary'!$E$16-'Pump Design Summary'!$D$16)/1000)*W82)+'Pump Design Summary'!$D$16</f>
        <v>0</v>
      </c>
      <c r="Y82">
        <f>IF(ISEVEN(W82),MAX('Pump Design Summary'!$D$28:$H$28)+50,0)</f>
        <v>0</v>
      </c>
      <c r="Z82"/>
    </row>
    <row r="83" spans="1:26" ht="15.75" thickBot="1" x14ac:dyDescent="0.3">
      <c r="A83" s="166"/>
      <c r="B83" s="130">
        <f t="shared" si="10"/>
        <v>0</v>
      </c>
      <c r="C83" s="28" t="e">
        <f t="shared" si="11"/>
        <v>#DIV/0!</v>
      </c>
      <c r="D83" s="28" t="e">
        <f t="shared" si="11"/>
        <v>#DIV/0!</v>
      </c>
      <c r="E83" s="28" t="e">
        <f t="shared" si="11"/>
        <v>#DIV/0!</v>
      </c>
      <c r="F83" s="28" t="e">
        <f t="shared" si="11"/>
        <v>#DIV/0!</v>
      </c>
      <c r="G83" s="28" t="e">
        <f t="shared" si="11"/>
        <v>#DIV/0!</v>
      </c>
      <c r="I83" s="28" t="e">
        <f t="shared" si="9"/>
        <v>#DIV/0!</v>
      </c>
      <c r="J83" s="28" t="e">
        <f t="shared" si="9"/>
        <v>#DIV/0!</v>
      </c>
      <c r="K83" s="28" t="e">
        <f t="shared" si="9"/>
        <v>#DIV/0!</v>
      </c>
      <c r="L83" s="28" t="e">
        <f t="shared" si="9"/>
        <v>#DIV/0!</v>
      </c>
      <c r="M83" s="28" t="e">
        <f t="shared" si="9"/>
        <v>#DIV/0!</v>
      </c>
      <c r="N83" s="28" t="e">
        <f t="shared" si="9"/>
        <v>#DIV/0!</v>
      </c>
      <c r="O83" s="28" t="e">
        <f t="shared" si="9"/>
        <v>#DIV/0!</v>
      </c>
      <c r="P83" s="62" t="e">
        <f t="shared" si="12"/>
        <v>#DIV/0!</v>
      </c>
      <c r="Q83" s="62" t="e">
        <f>(10.44*('System Curve'!$D$29+'System Curve'!$D$23)*('Pump Curve'!B83^1.85))/(('System Curve'!$D$27^1.85)*('System Curve'!$D$28^4.87))</f>
        <v>#DIV/0!</v>
      </c>
      <c r="R83" s="125" t="e">
        <f t="shared" si="13"/>
        <v>#DIV/0!</v>
      </c>
      <c r="U83"/>
      <c r="V83"/>
      <c r="W83">
        <v>80</v>
      </c>
      <c r="X83">
        <f>((('Pump Design Summary'!$E$16-'Pump Design Summary'!$D$16)/1000)*W83)+'Pump Design Summary'!$D$16</f>
        <v>0</v>
      </c>
      <c r="Y83">
        <f>IF(ISEVEN(W83),MAX('Pump Design Summary'!$D$28:$H$28)+50,0)</f>
        <v>50</v>
      </c>
      <c r="Z83"/>
    </row>
    <row r="84" spans="1:26" x14ac:dyDescent="0.25">
      <c r="C84" s="70"/>
      <c r="D84" s="70"/>
      <c r="E84" s="70"/>
      <c r="F84" s="70"/>
      <c r="G84" s="70"/>
      <c r="U84"/>
      <c r="V84"/>
      <c r="W84">
        <v>81</v>
      </c>
      <c r="X84">
        <f>((('Pump Design Summary'!$E$16-'Pump Design Summary'!$D$16)/1000)*W84)+'Pump Design Summary'!$D$16</f>
        <v>0</v>
      </c>
      <c r="Y84">
        <f>IF(ISEVEN(W84),MAX('Pump Design Summary'!$D$28:$H$28)+50,0)</f>
        <v>0</v>
      </c>
      <c r="Z84"/>
    </row>
    <row r="85" spans="1:26" x14ac:dyDescent="0.25">
      <c r="C85" s="70"/>
      <c r="D85" s="70"/>
      <c r="E85" s="70"/>
      <c r="F85" s="70"/>
      <c r="G85" s="70"/>
      <c r="H85" s="70"/>
      <c r="U85"/>
      <c r="V85"/>
      <c r="W85">
        <v>82</v>
      </c>
      <c r="X85">
        <f>((('Pump Design Summary'!$E$16-'Pump Design Summary'!$D$16)/1000)*W85)+'Pump Design Summary'!$D$16</f>
        <v>0</v>
      </c>
      <c r="Y85">
        <f>IF(ISEVEN(W85),MAX('Pump Design Summary'!$D$28:$H$28)+50,0)</f>
        <v>50</v>
      </c>
      <c r="Z85"/>
    </row>
    <row r="86" spans="1:26" x14ac:dyDescent="0.25">
      <c r="C86" s="70"/>
      <c r="D86" s="70"/>
      <c r="E86" s="70"/>
      <c r="F86" s="70"/>
      <c r="G86" s="70"/>
      <c r="H86" s="70"/>
      <c r="U86"/>
      <c r="V86"/>
      <c r="W86">
        <v>83</v>
      </c>
      <c r="X86">
        <f>((('Pump Design Summary'!$E$16-'Pump Design Summary'!$D$16)/1000)*W86)+'Pump Design Summary'!$D$16</f>
        <v>0</v>
      </c>
      <c r="Y86">
        <f>IF(ISEVEN(W86),MAX('Pump Design Summary'!$D$28:$H$28)+50,0)</f>
        <v>0</v>
      </c>
      <c r="Z86"/>
    </row>
    <row r="87" spans="1:26" x14ac:dyDescent="0.25">
      <c r="C87" s="70"/>
      <c r="D87" s="70"/>
      <c r="E87" s="70"/>
      <c r="F87" s="70"/>
      <c r="G87" s="70"/>
      <c r="H87" s="70"/>
      <c r="U87"/>
      <c r="V87"/>
      <c r="W87">
        <v>84</v>
      </c>
      <c r="X87">
        <f>((('Pump Design Summary'!$E$16-'Pump Design Summary'!$D$16)/1000)*W87)+'Pump Design Summary'!$D$16</f>
        <v>0</v>
      </c>
      <c r="Y87">
        <f>IF(ISEVEN(W87),MAX('Pump Design Summary'!$D$28:$H$28)+50,0)</f>
        <v>50</v>
      </c>
      <c r="Z87"/>
    </row>
    <row r="88" spans="1:26" x14ac:dyDescent="0.25">
      <c r="C88" s="70"/>
      <c r="D88" s="70"/>
      <c r="E88" s="70"/>
      <c r="F88" s="70"/>
      <c r="G88" s="70"/>
      <c r="H88" s="70"/>
      <c r="U88"/>
      <c r="V88"/>
      <c r="W88">
        <v>85</v>
      </c>
      <c r="X88">
        <f>((('Pump Design Summary'!$E$16-'Pump Design Summary'!$D$16)/1000)*W88)+'Pump Design Summary'!$D$16</f>
        <v>0</v>
      </c>
      <c r="Y88">
        <f>IF(ISEVEN(W88),MAX('Pump Design Summary'!$D$28:$H$28)+50,0)</f>
        <v>0</v>
      </c>
      <c r="Z88"/>
    </row>
    <row r="89" spans="1:26" x14ac:dyDescent="0.25">
      <c r="C89" s="70"/>
      <c r="D89" s="70"/>
      <c r="E89" s="70"/>
      <c r="F89" s="70"/>
      <c r="G89" s="70"/>
      <c r="H89" s="70"/>
      <c r="U89"/>
      <c r="V89"/>
      <c r="W89">
        <v>86</v>
      </c>
      <c r="X89">
        <f>((('Pump Design Summary'!$E$16-'Pump Design Summary'!$D$16)/1000)*W89)+'Pump Design Summary'!$D$16</f>
        <v>0</v>
      </c>
      <c r="Y89">
        <f>IF(ISEVEN(W89),MAX('Pump Design Summary'!$D$28:$H$28)+50,0)</f>
        <v>50</v>
      </c>
      <c r="Z89"/>
    </row>
    <row r="90" spans="1:26" x14ac:dyDescent="0.25">
      <c r="C90" s="70"/>
      <c r="D90" s="70"/>
      <c r="E90" s="70"/>
      <c r="F90" s="70"/>
      <c r="G90" s="70"/>
      <c r="H90" s="70"/>
      <c r="U90"/>
      <c r="V90"/>
      <c r="W90">
        <v>87</v>
      </c>
      <c r="X90">
        <f>((('Pump Design Summary'!$E$16-'Pump Design Summary'!$D$16)/1000)*W90)+'Pump Design Summary'!$D$16</f>
        <v>0</v>
      </c>
      <c r="Y90">
        <f>IF(ISEVEN(W90),MAX('Pump Design Summary'!$D$28:$H$28)+50,0)</f>
        <v>0</v>
      </c>
      <c r="Z90"/>
    </row>
    <row r="91" spans="1:26" x14ac:dyDescent="0.25">
      <c r="U91"/>
      <c r="V91"/>
      <c r="W91">
        <v>88</v>
      </c>
      <c r="X91">
        <f>((('Pump Design Summary'!$E$16-'Pump Design Summary'!$D$16)/1000)*W91)+'Pump Design Summary'!$D$16</f>
        <v>0</v>
      </c>
      <c r="Y91">
        <f>IF(ISEVEN(W91),MAX('Pump Design Summary'!$D$28:$H$28)+50,0)</f>
        <v>50</v>
      </c>
      <c r="Z91"/>
    </row>
    <row r="92" spans="1:26" x14ac:dyDescent="0.25">
      <c r="U92"/>
      <c r="V92"/>
      <c r="W92">
        <v>89</v>
      </c>
      <c r="X92">
        <f>((('Pump Design Summary'!$E$16-'Pump Design Summary'!$D$16)/1000)*W92)+'Pump Design Summary'!$D$16</f>
        <v>0</v>
      </c>
      <c r="Y92">
        <f>IF(ISEVEN(W92),MAX('Pump Design Summary'!$D$28:$H$28)+50,0)</f>
        <v>0</v>
      </c>
      <c r="Z92"/>
    </row>
    <row r="93" spans="1:26" x14ac:dyDescent="0.25">
      <c r="U93"/>
      <c r="V93"/>
      <c r="W93">
        <v>90</v>
      </c>
      <c r="X93">
        <f>((('Pump Design Summary'!$E$16-'Pump Design Summary'!$D$16)/1000)*W93)+'Pump Design Summary'!$D$16</f>
        <v>0</v>
      </c>
      <c r="Y93">
        <f>IF(ISEVEN(W93),MAX('Pump Design Summary'!$D$28:$H$28)+50,0)</f>
        <v>50</v>
      </c>
      <c r="Z93"/>
    </row>
    <row r="94" spans="1:26" x14ac:dyDescent="0.25">
      <c r="U94"/>
      <c r="V94"/>
      <c r="W94">
        <v>91</v>
      </c>
      <c r="X94">
        <f>((('Pump Design Summary'!$E$16-'Pump Design Summary'!$D$16)/1000)*W94)+'Pump Design Summary'!$D$16</f>
        <v>0</v>
      </c>
      <c r="Y94">
        <f>IF(ISEVEN(W94),MAX('Pump Design Summary'!$D$28:$H$28)+50,0)</f>
        <v>0</v>
      </c>
      <c r="Z94"/>
    </row>
    <row r="95" spans="1:26" x14ac:dyDescent="0.25">
      <c r="U95"/>
      <c r="V95"/>
      <c r="W95">
        <v>92</v>
      </c>
      <c r="X95">
        <f>((('Pump Design Summary'!$E$16-'Pump Design Summary'!$D$16)/1000)*W95)+'Pump Design Summary'!$D$16</f>
        <v>0</v>
      </c>
      <c r="Y95">
        <f>IF(ISEVEN(W95),MAX('Pump Design Summary'!$D$28:$H$28)+50,0)</f>
        <v>50</v>
      </c>
      <c r="Z95"/>
    </row>
    <row r="96" spans="1:26" x14ac:dyDescent="0.25">
      <c r="U96"/>
      <c r="V96"/>
      <c r="W96">
        <v>93</v>
      </c>
      <c r="X96">
        <f>((('Pump Design Summary'!$E$16-'Pump Design Summary'!$D$16)/1000)*W96)+'Pump Design Summary'!$D$16</f>
        <v>0</v>
      </c>
      <c r="Y96">
        <f>IF(ISEVEN(W96),MAX('Pump Design Summary'!$D$28:$H$28)+50,0)</f>
        <v>0</v>
      </c>
      <c r="Z96"/>
    </row>
    <row r="97" spans="21:26" x14ac:dyDescent="0.25">
      <c r="U97"/>
      <c r="V97"/>
      <c r="W97">
        <v>94</v>
      </c>
      <c r="X97">
        <f>((('Pump Design Summary'!$E$16-'Pump Design Summary'!$D$16)/1000)*W97)+'Pump Design Summary'!$D$16</f>
        <v>0</v>
      </c>
      <c r="Y97">
        <f>IF(ISEVEN(W97),MAX('Pump Design Summary'!$D$28:$H$28)+50,0)</f>
        <v>50</v>
      </c>
      <c r="Z97"/>
    </row>
    <row r="98" spans="21:26" x14ac:dyDescent="0.25">
      <c r="U98"/>
      <c r="V98"/>
      <c r="W98">
        <v>95</v>
      </c>
      <c r="X98">
        <f>((('Pump Design Summary'!$E$16-'Pump Design Summary'!$D$16)/1000)*W98)+'Pump Design Summary'!$D$16</f>
        <v>0</v>
      </c>
      <c r="Y98">
        <f>IF(ISEVEN(W98),MAX('Pump Design Summary'!$D$28:$H$28)+50,0)</f>
        <v>0</v>
      </c>
      <c r="Z98"/>
    </row>
    <row r="99" spans="21:26" x14ac:dyDescent="0.25">
      <c r="U99"/>
      <c r="V99"/>
      <c r="W99">
        <v>96</v>
      </c>
      <c r="X99">
        <f>((('Pump Design Summary'!$E$16-'Pump Design Summary'!$D$16)/1000)*W99)+'Pump Design Summary'!$D$16</f>
        <v>0</v>
      </c>
      <c r="Y99">
        <f>IF(ISEVEN(W99),MAX('Pump Design Summary'!$D$28:$H$28)+50,0)</f>
        <v>50</v>
      </c>
      <c r="Z99"/>
    </row>
    <row r="100" spans="21:26" x14ac:dyDescent="0.25">
      <c r="U100"/>
      <c r="V100"/>
      <c r="W100">
        <v>97</v>
      </c>
      <c r="X100">
        <f>((('Pump Design Summary'!$E$16-'Pump Design Summary'!$D$16)/1000)*W100)+'Pump Design Summary'!$D$16</f>
        <v>0</v>
      </c>
      <c r="Y100">
        <f>IF(ISEVEN(W100),MAX('Pump Design Summary'!$D$28:$H$28)+50,0)</f>
        <v>0</v>
      </c>
      <c r="Z100"/>
    </row>
    <row r="101" spans="21:26" x14ac:dyDescent="0.25">
      <c r="U101"/>
      <c r="V101"/>
      <c r="W101">
        <v>98</v>
      </c>
      <c r="X101">
        <f>((('Pump Design Summary'!$E$16-'Pump Design Summary'!$D$16)/1000)*W101)+'Pump Design Summary'!$D$16</f>
        <v>0</v>
      </c>
      <c r="Y101">
        <f>IF(ISEVEN(W101),MAX('Pump Design Summary'!$D$28:$H$28)+50,0)</f>
        <v>50</v>
      </c>
      <c r="Z101"/>
    </row>
    <row r="102" spans="21:26" x14ac:dyDescent="0.25">
      <c r="U102"/>
      <c r="V102"/>
      <c r="W102">
        <v>99</v>
      </c>
      <c r="X102">
        <f>((('Pump Design Summary'!$E$16-'Pump Design Summary'!$D$16)/1000)*W102)+'Pump Design Summary'!$D$16</f>
        <v>0</v>
      </c>
      <c r="Y102">
        <f>IF(ISEVEN(W102),MAX('Pump Design Summary'!$D$28:$H$28)+50,0)</f>
        <v>0</v>
      </c>
      <c r="Z102"/>
    </row>
    <row r="103" spans="21:26" x14ac:dyDescent="0.25">
      <c r="U103"/>
      <c r="V103"/>
      <c r="W103">
        <v>100</v>
      </c>
      <c r="X103">
        <f>((('Pump Design Summary'!$E$16-'Pump Design Summary'!$D$16)/1000)*W103)+'Pump Design Summary'!$D$16</f>
        <v>0</v>
      </c>
      <c r="Y103">
        <f>IF(ISEVEN(W103),MAX('Pump Design Summary'!$D$28:$H$28)+50,0)</f>
        <v>50</v>
      </c>
      <c r="Z103"/>
    </row>
    <row r="104" spans="21:26" x14ac:dyDescent="0.25">
      <c r="U104"/>
      <c r="V104"/>
      <c r="W104">
        <v>101</v>
      </c>
      <c r="X104">
        <f>((('Pump Design Summary'!$E$16-'Pump Design Summary'!$D$16)/1000)*W104)+'Pump Design Summary'!$D$16</f>
        <v>0</v>
      </c>
      <c r="Y104">
        <f>IF(ISEVEN(W104),MAX('Pump Design Summary'!$D$28:$H$28)+50,0)</f>
        <v>0</v>
      </c>
      <c r="Z104"/>
    </row>
    <row r="105" spans="21:26" x14ac:dyDescent="0.25">
      <c r="U105"/>
      <c r="V105"/>
      <c r="W105">
        <v>102</v>
      </c>
      <c r="X105">
        <f>((('Pump Design Summary'!$E$16-'Pump Design Summary'!$D$16)/1000)*W105)+'Pump Design Summary'!$D$16</f>
        <v>0</v>
      </c>
      <c r="Y105">
        <f>IF(ISEVEN(W105),MAX('Pump Design Summary'!$D$28:$H$28)+50,0)</f>
        <v>50</v>
      </c>
      <c r="Z105"/>
    </row>
    <row r="106" spans="21:26" x14ac:dyDescent="0.25">
      <c r="U106"/>
      <c r="V106"/>
      <c r="W106">
        <v>103</v>
      </c>
      <c r="X106">
        <f>((('Pump Design Summary'!$E$16-'Pump Design Summary'!$D$16)/1000)*W106)+'Pump Design Summary'!$D$16</f>
        <v>0</v>
      </c>
      <c r="Y106">
        <f>IF(ISEVEN(W106),MAX('Pump Design Summary'!$D$28:$H$28)+50,0)</f>
        <v>0</v>
      </c>
      <c r="Z106"/>
    </row>
    <row r="107" spans="21:26" x14ac:dyDescent="0.25">
      <c r="U107"/>
      <c r="V107"/>
      <c r="W107">
        <v>104</v>
      </c>
      <c r="X107">
        <f>((('Pump Design Summary'!$E$16-'Pump Design Summary'!$D$16)/1000)*W107)+'Pump Design Summary'!$D$16</f>
        <v>0</v>
      </c>
      <c r="Y107">
        <f>IF(ISEVEN(W107),MAX('Pump Design Summary'!$D$28:$H$28)+50,0)</f>
        <v>50</v>
      </c>
      <c r="Z107"/>
    </row>
    <row r="108" spans="21:26" x14ac:dyDescent="0.25">
      <c r="U108"/>
      <c r="V108"/>
      <c r="W108">
        <v>105</v>
      </c>
      <c r="X108">
        <f>((('Pump Design Summary'!$E$16-'Pump Design Summary'!$D$16)/1000)*W108)+'Pump Design Summary'!$D$16</f>
        <v>0</v>
      </c>
      <c r="Y108">
        <f>IF(ISEVEN(W108),MAX('Pump Design Summary'!$D$28:$H$28)+50,0)</f>
        <v>0</v>
      </c>
      <c r="Z108"/>
    </row>
    <row r="109" spans="21:26" x14ac:dyDescent="0.25">
      <c r="U109"/>
      <c r="V109"/>
      <c r="W109">
        <v>106</v>
      </c>
      <c r="X109">
        <f>((('Pump Design Summary'!$E$16-'Pump Design Summary'!$D$16)/1000)*W109)+'Pump Design Summary'!$D$16</f>
        <v>0</v>
      </c>
      <c r="Y109">
        <f>IF(ISEVEN(W109),MAX('Pump Design Summary'!$D$28:$H$28)+50,0)</f>
        <v>50</v>
      </c>
      <c r="Z109"/>
    </row>
    <row r="110" spans="21:26" x14ac:dyDescent="0.25">
      <c r="U110"/>
      <c r="V110"/>
      <c r="W110">
        <v>107</v>
      </c>
      <c r="X110">
        <f>((('Pump Design Summary'!$E$16-'Pump Design Summary'!$D$16)/1000)*W110)+'Pump Design Summary'!$D$16</f>
        <v>0</v>
      </c>
      <c r="Y110">
        <f>IF(ISEVEN(W110),MAX('Pump Design Summary'!$D$28:$H$28)+50,0)</f>
        <v>0</v>
      </c>
      <c r="Z110"/>
    </row>
    <row r="111" spans="21:26" x14ac:dyDescent="0.25">
      <c r="U111"/>
      <c r="V111"/>
      <c r="W111">
        <v>108</v>
      </c>
      <c r="X111">
        <f>((('Pump Design Summary'!$E$16-'Pump Design Summary'!$D$16)/1000)*W111)+'Pump Design Summary'!$D$16</f>
        <v>0</v>
      </c>
      <c r="Y111">
        <f>IF(ISEVEN(W111),MAX('Pump Design Summary'!$D$28:$H$28)+50,0)</f>
        <v>50</v>
      </c>
      <c r="Z111"/>
    </row>
    <row r="112" spans="21:26" x14ac:dyDescent="0.25">
      <c r="U112"/>
      <c r="V112"/>
      <c r="W112">
        <v>109</v>
      </c>
      <c r="X112">
        <f>((('Pump Design Summary'!$E$16-'Pump Design Summary'!$D$16)/1000)*W112)+'Pump Design Summary'!$D$16</f>
        <v>0</v>
      </c>
      <c r="Y112">
        <f>IF(ISEVEN(W112),MAX('Pump Design Summary'!$D$28:$H$28)+50,0)</f>
        <v>0</v>
      </c>
      <c r="Z112"/>
    </row>
    <row r="113" spans="21:26" x14ac:dyDescent="0.25">
      <c r="U113"/>
      <c r="V113"/>
      <c r="W113">
        <v>110</v>
      </c>
      <c r="X113">
        <f>((('Pump Design Summary'!$E$16-'Pump Design Summary'!$D$16)/1000)*W113)+'Pump Design Summary'!$D$16</f>
        <v>0</v>
      </c>
      <c r="Y113">
        <f>IF(ISEVEN(W113),MAX('Pump Design Summary'!$D$28:$H$28)+50,0)</f>
        <v>50</v>
      </c>
      <c r="Z113"/>
    </row>
    <row r="114" spans="21:26" x14ac:dyDescent="0.25">
      <c r="U114"/>
      <c r="V114"/>
      <c r="W114">
        <v>111</v>
      </c>
      <c r="X114">
        <f>((('Pump Design Summary'!$E$16-'Pump Design Summary'!$D$16)/1000)*W114)+'Pump Design Summary'!$D$16</f>
        <v>0</v>
      </c>
      <c r="Y114">
        <f>IF(ISEVEN(W114),MAX('Pump Design Summary'!$D$28:$H$28)+50,0)</f>
        <v>0</v>
      </c>
      <c r="Z114"/>
    </row>
    <row r="115" spans="21:26" x14ac:dyDescent="0.25">
      <c r="U115"/>
      <c r="V115"/>
      <c r="W115">
        <v>112</v>
      </c>
      <c r="X115">
        <f>((('Pump Design Summary'!$E$16-'Pump Design Summary'!$D$16)/1000)*W115)+'Pump Design Summary'!$D$16</f>
        <v>0</v>
      </c>
      <c r="Y115">
        <f>IF(ISEVEN(W115),MAX('Pump Design Summary'!$D$28:$H$28)+50,0)</f>
        <v>50</v>
      </c>
      <c r="Z115"/>
    </row>
    <row r="116" spans="21:26" x14ac:dyDescent="0.25">
      <c r="U116"/>
      <c r="V116"/>
      <c r="W116">
        <v>113</v>
      </c>
      <c r="X116">
        <f>((('Pump Design Summary'!$E$16-'Pump Design Summary'!$D$16)/1000)*W116)+'Pump Design Summary'!$D$16</f>
        <v>0</v>
      </c>
      <c r="Y116">
        <f>IF(ISEVEN(W116),MAX('Pump Design Summary'!$D$28:$H$28)+50,0)</f>
        <v>0</v>
      </c>
      <c r="Z116"/>
    </row>
    <row r="117" spans="21:26" x14ac:dyDescent="0.25">
      <c r="U117"/>
      <c r="V117"/>
      <c r="W117">
        <v>114</v>
      </c>
      <c r="X117">
        <f>((('Pump Design Summary'!$E$16-'Pump Design Summary'!$D$16)/1000)*W117)+'Pump Design Summary'!$D$16</f>
        <v>0</v>
      </c>
      <c r="Y117">
        <f>IF(ISEVEN(W117),MAX('Pump Design Summary'!$D$28:$H$28)+50,0)</f>
        <v>50</v>
      </c>
      <c r="Z117"/>
    </row>
    <row r="118" spans="21:26" x14ac:dyDescent="0.25">
      <c r="U118"/>
      <c r="V118"/>
      <c r="W118">
        <v>115</v>
      </c>
      <c r="X118">
        <f>((('Pump Design Summary'!$E$16-'Pump Design Summary'!$D$16)/1000)*W118)+'Pump Design Summary'!$D$16</f>
        <v>0</v>
      </c>
      <c r="Y118">
        <f>IF(ISEVEN(W118),MAX('Pump Design Summary'!$D$28:$H$28)+50,0)</f>
        <v>0</v>
      </c>
      <c r="Z118"/>
    </row>
    <row r="119" spans="21:26" x14ac:dyDescent="0.25">
      <c r="U119"/>
      <c r="V119"/>
      <c r="W119">
        <v>116</v>
      </c>
      <c r="X119">
        <f>((('Pump Design Summary'!$E$16-'Pump Design Summary'!$D$16)/1000)*W119)+'Pump Design Summary'!$D$16</f>
        <v>0</v>
      </c>
      <c r="Y119">
        <f>IF(ISEVEN(W119),MAX('Pump Design Summary'!$D$28:$H$28)+50,0)</f>
        <v>50</v>
      </c>
      <c r="Z119"/>
    </row>
    <row r="120" spans="21:26" x14ac:dyDescent="0.25">
      <c r="U120"/>
      <c r="V120"/>
      <c r="W120">
        <v>117</v>
      </c>
      <c r="X120">
        <f>((('Pump Design Summary'!$E$16-'Pump Design Summary'!$D$16)/1000)*W120)+'Pump Design Summary'!$D$16</f>
        <v>0</v>
      </c>
      <c r="Y120">
        <f>IF(ISEVEN(W120),MAX('Pump Design Summary'!$D$28:$H$28)+50,0)</f>
        <v>0</v>
      </c>
      <c r="Z120"/>
    </row>
    <row r="121" spans="21:26" x14ac:dyDescent="0.25">
      <c r="U121"/>
      <c r="V121"/>
      <c r="W121">
        <v>118</v>
      </c>
      <c r="X121">
        <f>((('Pump Design Summary'!$E$16-'Pump Design Summary'!$D$16)/1000)*W121)+'Pump Design Summary'!$D$16</f>
        <v>0</v>
      </c>
      <c r="Y121">
        <f>IF(ISEVEN(W121),MAX('Pump Design Summary'!$D$28:$H$28)+50,0)</f>
        <v>50</v>
      </c>
      <c r="Z121"/>
    </row>
    <row r="122" spans="21:26" x14ac:dyDescent="0.25">
      <c r="U122"/>
      <c r="V122"/>
      <c r="W122">
        <v>119</v>
      </c>
      <c r="X122">
        <f>((('Pump Design Summary'!$E$16-'Pump Design Summary'!$D$16)/1000)*W122)+'Pump Design Summary'!$D$16</f>
        <v>0</v>
      </c>
      <c r="Y122">
        <f>IF(ISEVEN(W122),MAX('Pump Design Summary'!$D$28:$H$28)+50,0)</f>
        <v>0</v>
      </c>
      <c r="Z122"/>
    </row>
    <row r="123" spans="21:26" x14ac:dyDescent="0.25">
      <c r="U123"/>
      <c r="V123"/>
      <c r="W123">
        <v>120</v>
      </c>
      <c r="X123">
        <f>((('Pump Design Summary'!$E$16-'Pump Design Summary'!$D$16)/1000)*W123)+'Pump Design Summary'!$D$16</f>
        <v>0</v>
      </c>
      <c r="Y123">
        <f>IF(ISEVEN(W123),MAX('Pump Design Summary'!$D$28:$H$28)+50,0)</f>
        <v>50</v>
      </c>
      <c r="Z123"/>
    </row>
    <row r="124" spans="21:26" x14ac:dyDescent="0.25">
      <c r="U124"/>
      <c r="V124"/>
      <c r="W124">
        <v>121</v>
      </c>
      <c r="X124">
        <f>((('Pump Design Summary'!$E$16-'Pump Design Summary'!$D$16)/1000)*W124)+'Pump Design Summary'!$D$16</f>
        <v>0</v>
      </c>
      <c r="Y124">
        <f>IF(ISEVEN(W124),MAX('Pump Design Summary'!$D$28:$H$28)+50,0)</f>
        <v>0</v>
      </c>
      <c r="Z124"/>
    </row>
    <row r="125" spans="21:26" x14ac:dyDescent="0.25">
      <c r="U125"/>
      <c r="V125"/>
      <c r="W125">
        <v>122</v>
      </c>
      <c r="X125">
        <f>((('Pump Design Summary'!$E$16-'Pump Design Summary'!$D$16)/1000)*W125)+'Pump Design Summary'!$D$16</f>
        <v>0</v>
      </c>
      <c r="Y125">
        <f>IF(ISEVEN(W125),MAX('Pump Design Summary'!$D$28:$H$28)+50,0)</f>
        <v>50</v>
      </c>
      <c r="Z125"/>
    </row>
    <row r="126" spans="21:26" x14ac:dyDescent="0.25">
      <c r="U126"/>
      <c r="V126"/>
      <c r="W126">
        <v>123</v>
      </c>
      <c r="X126">
        <f>((('Pump Design Summary'!$E$16-'Pump Design Summary'!$D$16)/1000)*W126)+'Pump Design Summary'!$D$16</f>
        <v>0</v>
      </c>
      <c r="Y126">
        <f>IF(ISEVEN(W126),MAX('Pump Design Summary'!$D$28:$H$28)+50,0)</f>
        <v>0</v>
      </c>
      <c r="Z126"/>
    </row>
    <row r="127" spans="21:26" x14ac:dyDescent="0.25">
      <c r="U127"/>
      <c r="V127"/>
      <c r="W127">
        <v>124</v>
      </c>
      <c r="X127">
        <f>((('Pump Design Summary'!$E$16-'Pump Design Summary'!$D$16)/1000)*W127)+'Pump Design Summary'!$D$16</f>
        <v>0</v>
      </c>
      <c r="Y127">
        <f>IF(ISEVEN(W127),MAX('Pump Design Summary'!$D$28:$H$28)+50,0)</f>
        <v>50</v>
      </c>
      <c r="Z127"/>
    </row>
    <row r="128" spans="21:26" x14ac:dyDescent="0.25">
      <c r="U128"/>
      <c r="V128"/>
      <c r="W128">
        <v>125</v>
      </c>
      <c r="X128">
        <f>((('Pump Design Summary'!$E$16-'Pump Design Summary'!$D$16)/1000)*W128)+'Pump Design Summary'!$D$16</f>
        <v>0</v>
      </c>
      <c r="Y128">
        <f>IF(ISEVEN(W128),MAX('Pump Design Summary'!$D$28:$H$28)+50,0)</f>
        <v>0</v>
      </c>
      <c r="Z128"/>
    </row>
    <row r="129" spans="21:26" x14ac:dyDescent="0.25">
      <c r="U129"/>
      <c r="V129"/>
      <c r="W129">
        <v>126</v>
      </c>
      <c r="X129">
        <f>((('Pump Design Summary'!$E$16-'Pump Design Summary'!$D$16)/1000)*W129)+'Pump Design Summary'!$D$16</f>
        <v>0</v>
      </c>
      <c r="Y129">
        <f>IF(ISEVEN(W129),MAX('Pump Design Summary'!$D$28:$H$28)+50,0)</f>
        <v>50</v>
      </c>
      <c r="Z129"/>
    </row>
    <row r="130" spans="21:26" x14ac:dyDescent="0.25">
      <c r="U130"/>
      <c r="V130"/>
      <c r="W130">
        <v>127</v>
      </c>
      <c r="X130">
        <f>((('Pump Design Summary'!$E$16-'Pump Design Summary'!$D$16)/1000)*W130)+'Pump Design Summary'!$D$16</f>
        <v>0</v>
      </c>
      <c r="Y130">
        <f>IF(ISEVEN(W130),MAX('Pump Design Summary'!$D$28:$H$28)+50,0)</f>
        <v>0</v>
      </c>
      <c r="Z130"/>
    </row>
    <row r="131" spans="21:26" x14ac:dyDescent="0.25">
      <c r="U131"/>
      <c r="V131"/>
      <c r="W131">
        <v>128</v>
      </c>
      <c r="X131">
        <f>((('Pump Design Summary'!$E$16-'Pump Design Summary'!$D$16)/1000)*W131)+'Pump Design Summary'!$D$16</f>
        <v>0</v>
      </c>
      <c r="Y131">
        <f>IF(ISEVEN(W131),MAX('Pump Design Summary'!$D$28:$H$28)+50,0)</f>
        <v>50</v>
      </c>
      <c r="Z131"/>
    </row>
    <row r="132" spans="21:26" x14ac:dyDescent="0.25">
      <c r="U132"/>
      <c r="V132"/>
      <c r="W132">
        <v>129</v>
      </c>
      <c r="X132">
        <f>((('Pump Design Summary'!$E$16-'Pump Design Summary'!$D$16)/1000)*W132)+'Pump Design Summary'!$D$16</f>
        <v>0</v>
      </c>
      <c r="Y132">
        <f>IF(ISEVEN(W132),MAX('Pump Design Summary'!$D$28:$H$28)+50,0)</f>
        <v>0</v>
      </c>
      <c r="Z132"/>
    </row>
    <row r="133" spans="21:26" x14ac:dyDescent="0.25">
      <c r="U133"/>
      <c r="V133"/>
      <c r="W133">
        <v>130</v>
      </c>
      <c r="X133">
        <f>((('Pump Design Summary'!$E$16-'Pump Design Summary'!$D$16)/1000)*W133)+'Pump Design Summary'!$D$16</f>
        <v>0</v>
      </c>
      <c r="Y133">
        <f>IF(ISEVEN(W133),MAX('Pump Design Summary'!$D$28:$H$28)+50,0)</f>
        <v>50</v>
      </c>
      <c r="Z133"/>
    </row>
    <row r="134" spans="21:26" x14ac:dyDescent="0.25">
      <c r="U134"/>
      <c r="V134"/>
      <c r="W134">
        <v>131</v>
      </c>
      <c r="X134">
        <f>((('Pump Design Summary'!$E$16-'Pump Design Summary'!$D$16)/1000)*W134)+'Pump Design Summary'!$D$16</f>
        <v>0</v>
      </c>
      <c r="Y134">
        <f>IF(ISEVEN(W134),MAX('Pump Design Summary'!$D$28:$H$28)+50,0)</f>
        <v>0</v>
      </c>
      <c r="Z134"/>
    </row>
    <row r="135" spans="21:26" x14ac:dyDescent="0.25">
      <c r="U135"/>
      <c r="V135"/>
      <c r="W135">
        <v>132</v>
      </c>
      <c r="X135">
        <f>((('Pump Design Summary'!$E$16-'Pump Design Summary'!$D$16)/1000)*W135)+'Pump Design Summary'!$D$16</f>
        <v>0</v>
      </c>
      <c r="Y135">
        <f>IF(ISEVEN(W135),MAX('Pump Design Summary'!$D$28:$H$28)+50,0)</f>
        <v>50</v>
      </c>
      <c r="Z135"/>
    </row>
    <row r="136" spans="21:26" x14ac:dyDescent="0.25">
      <c r="U136"/>
      <c r="V136"/>
      <c r="W136">
        <v>133</v>
      </c>
      <c r="X136">
        <f>((('Pump Design Summary'!$E$16-'Pump Design Summary'!$D$16)/1000)*W136)+'Pump Design Summary'!$D$16</f>
        <v>0</v>
      </c>
      <c r="Y136">
        <f>IF(ISEVEN(W136),MAX('Pump Design Summary'!$D$28:$H$28)+50,0)</f>
        <v>0</v>
      </c>
      <c r="Z136"/>
    </row>
    <row r="137" spans="21:26" x14ac:dyDescent="0.25">
      <c r="U137"/>
      <c r="V137"/>
      <c r="W137">
        <v>134</v>
      </c>
      <c r="X137">
        <f>((('Pump Design Summary'!$E$16-'Pump Design Summary'!$D$16)/1000)*W137)+'Pump Design Summary'!$D$16</f>
        <v>0</v>
      </c>
      <c r="Y137">
        <f>IF(ISEVEN(W137),MAX('Pump Design Summary'!$D$28:$H$28)+50,0)</f>
        <v>50</v>
      </c>
      <c r="Z137"/>
    </row>
    <row r="138" spans="21:26" x14ac:dyDescent="0.25">
      <c r="U138"/>
      <c r="V138"/>
      <c r="W138">
        <v>135</v>
      </c>
      <c r="X138">
        <f>((('Pump Design Summary'!$E$16-'Pump Design Summary'!$D$16)/1000)*W138)+'Pump Design Summary'!$D$16</f>
        <v>0</v>
      </c>
      <c r="Y138">
        <f>IF(ISEVEN(W138),MAX('Pump Design Summary'!$D$28:$H$28)+50,0)</f>
        <v>0</v>
      </c>
      <c r="Z138"/>
    </row>
    <row r="139" spans="21:26" x14ac:dyDescent="0.25">
      <c r="U139"/>
      <c r="V139"/>
      <c r="W139">
        <v>136</v>
      </c>
      <c r="X139">
        <f>((('Pump Design Summary'!$E$16-'Pump Design Summary'!$D$16)/1000)*W139)+'Pump Design Summary'!$D$16</f>
        <v>0</v>
      </c>
      <c r="Y139">
        <f>IF(ISEVEN(W139),MAX('Pump Design Summary'!$D$28:$H$28)+50,0)</f>
        <v>50</v>
      </c>
      <c r="Z139"/>
    </row>
    <row r="140" spans="21:26" x14ac:dyDescent="0.25">
      <c r="U140"/>
      <c r="V140"/>
      <c r="W140">
        <v>137</v>
      </c>
      <c r="X140">
        <f>((('Pump Design Summary'!$E$16-'Pump Design Summary'!$D$16)/1000)*W140)+'Pump Design Summary'!$D$16</f>
        <v>0</v>
      </c>
      <c r="Y140">
        <f>IF(ISEVEN(W140),MAX('Pump Design Summary'!$D$28:$H$28)+50,0)</f>
        <v>0</v>
      </c>
      <c r="Z140"/>
    </row>
    <row r="141" spans="21:26" x14ac:dyDescent="0.25">
      <c r="U141"/>
      <c r="V141"/>
      <c r="W141">
        <v>138</v>
      </c>
      <c r="X141">
        <f>((('Pump Design Summary'!$E$16-'Pump Design Summary'!$D$16)/1000)*W141)+'Pump Design Summary'!$D$16</f>
        <v>0</v>
      </c>
      <c r="Y141">
        <f>IF(ISEVEN(W141),MAX('Pump Design Summary'!$D$28:$H$28)+50,0)</f>
        <v>50</v>
      </c>
      <c r="Z141"/>
    </row>
    <row r="142" spans="21:26" x14ac:dyDescent="0.25">
      <c r="U142"/>
      <c r="V142"/>
      <c r="W142">
        <v>139</v>
      </c>
      <c r="X142">
        <f>((('Pump Design Summary'!$E$16-'Pump Design Summary'!$D$16)/1000)*W142)+'Pump Design Summary'!$D$16</f>
        <v>0</v>
      </c>
      <c r="Y142">
        <f>IF(ISEVEN(W142),MAX('Pump Design Summary'!$D$28:$H$28)+50,0)</f>
        <v>0</v>
      </c>
      <c r="Z142"/>
    </row>
    <row r="143" spans="21:26" x14ac:dyDescent="0.25">
      <c r="U143"/>
      <c r="V143"/>
      <c r="W143">
        <v>140</v>
      </c>
      <c r="X143">
        <f>((('Pump Design Summary'!$E$16-'Pump Design Summary'!$D$16)/1000)*W143)+'Pump Design Summary'!$D$16</f>
        <v>0</v>
      </c>
      <c r="Y143">
        <f>IF(ISEVEN(W143),MAX('Pump Design Summary'!$D$28:$H$28)+50,0)</f>
        <v>50</v>
      </c>
      <c r="Z143"/>
    </row>
    <row r="144" spans="21:26" x14ac:dyDescent="0.25">
      <c r="U144"/>
      <c r="V144"/>
      <c r="W144">
        <v>141</v>
      </c>
      <c r="X144">
        <f>((('Pump Design Summary'!$E$16-'Pump Design Summary'!$D$16)/1000)*W144)+'Pump Design Summary'!$D$16</f>
        <v>0</v>
      </c>
      <c r="Y144">
        <f>IF(ISEVEN(W144),MAX('Pump Design Summary'!$D$28:$H$28)+50,0)</f>
        <v>0</v>
      </c>
      <c r="Z144"/>
    </row>
    <row r="145" spans="21:26" x14ac:dyDescent="0.25">
      <c r="U145"/>
      <c r="V145"/>
      <c r="W145">
        <v>142</v>
      </c>
      <c r="X145">
        <f>((('Pump Design Summary'!$E$16-'Pump Design Summary'!$D$16)/1000)*W145)+'Pump Design Summary'!$D$16</f>
        <v>0</v>
      </c>
      <c r="Y145">
        <f>IF(ISEVEN(W145),MAX('Pump Design Summary'!$D$28:$H$28)+50,0)</f>
        <v>50</v>
      </c>
      <c r="Z145"/>
    </row>
    <row r="146" spans="21:26" x14ac:dyDescent="0.25">
      <c r="U146"/>
      <c r="V146"/>
      <c r="W146">
        <v>143</v>
      </c>
      <c r="X146">
        <f>((('Pump Design Summary'!$E$16-'Pump Design Summary'!$D$16)/1000)*W146)+'Pump Design Summary'!$D$16</f>
        <v>0</v>
      </c>
      <c r="Y146">
        <f>IF(ISEVEN(W146),MAX('Pump Design Summary'!$D$28:$H$28)+50,0)</f>
        <v>0</v>
      </c>
      <c r="Z146"/>
    </row>
    <row r="147" spans="21:26" x14ac:dyDescent="0.25">
      <c r="U147"/>
      <c r="V147"/>
      <c r="W147">
        <v>144</v>
      </c>
      <c r="X147">
        <f>((('Pump Design Summary'!$E$16-'Pump Design Summary'!$D$16)/1000)*W147)+'Pump Design Summary'!$D$16</f>
        <v>0</v>
      </c>
      <c r="Y147">
        <f>IF(ISEVEN(W147),MAX('Pump Design Summary'!$D$28:$H$28)+50,0)</f>
        <v>50</v>
      </c>
      <c r="Z147"/>
    </row>
    <row r="148" spans="21:26" x14ac:dyDescent="0.25">
      <c r="U148"/>
      <c r="V148"/>
      <c r="W148">
        <v>145</v>
      </c>
      <c r="X148">
        <f>((('Pump Design Summary'!$E$16-'Pump Design Summary'!$D$16)/1000)*W148)+'Pump Design Summary'!$D$16</f>
        <v>0</v>
      </c>
      <c r="Y148">
        <f>IF(ISEVEN(W148),MAX('Pump Design Summary'!$D$28:$H$28)+50,0)</f>
        <v>0</v>
      </c>
      <c r="Z148"/>
    </row>
    <row r="149" spans="21:26" x14ac:dyDescent="0.25">
      <c r="U149"/>
      <c r="V149"/>
      <c r="W149">
        <v>146</v>
      </c>
      <c r="X149">
        <f>((('Pump Design Summary'!$E$16-'Pump Design Summary'!$D$16)/1000)*W149)+'Pump Design Summary'!$D$16</f>
        <v>0</v>
      </c>
      <c r="Y149">
        <f>IF(ISEVEN(W149),MAX('Pump Design Summary'!$D$28:$H$28)+50,0)</f>
        <v>50</v>
      </c>
      <c r="Z149"/>
    </row>
    <row r="150" spans="21:26" x14ac:dyDescent="0.25">
      <c r="U150"/>
      <c r="V150"/>
      <c r="W150">
        <v>147</v>
      </c>
      <c r="X150">
        <f>((('Pump Design Summary'!$E$16-'Pump Design Summary'!$D$16)/1000)*W150)+'Pump Design Summary'!$D$16</f>
        <v>0</v>
      </c>
      <c r="Y150">
        <f>IF(ISEVEN(W150),MAX('Pump Design Summary'!$D$28:$H$28)+50,0)</f>
        <v>0</v>
      </c>
      <c r="Z150"/>
    </row>
    <row r="151" spans="21:26" x14ac:dyDescent="0.25">
      <c r="U151"/>
      <c r="V151"/>
      <c r="W151">
        <v>148</v>
      </c>
      <c r="X151">
        <f>((('Pump Design Summary'!$E$16-'Pump Design Summary'!$D$16)/1000)*W151)+'Pump Design Summary'!$D$16</f>
        <v>0</v>
      </c>
      <c r="Y151">
        <f>IF(ISEVEN(W151),MAX('Pump Design Summary'!$D$28:$H$28)+50,0)</f>
        <v>50</v>
      </c>
      <c r="Z151"/>
    </row>
    <row r="152" spans="21:26" x14ac:dyDescent="0.25">
      <c r="U152"/>
      <c r="V152"/>
      <c r="W152">
        <v>149</v>
      </c>
      <c r="X152">
        <f>((('Pump Design Summary'!$E$16-'Pump Design Summary'!$D$16)/1000)*W152)+'Pump Design Summary'!$D$16</f>
        <v>0</v>
      </c>
      <c r="Y152">
        <f>IF(ISEVEN(W152),MAX('Pump Design Summary'!$D$28:$H$28)+50,0)</f>
        <v>0</v>
      </c>
      <c r="Z152"/>
    </row>
    <row r="153" spans="21:26" x14ac:dyDescent="0.25">
      <c r="U153"/>
      <c r="V153"/>
      <c r="W153">
        <v>150</v>
      </c>
      <c r="X153">
        <f>((('Pump Design Summary'!$E$16-'Pump Design Summary'!$D$16)/1000)*W153)+'Pump Design Summary'!$D$16</f>
        <v>0</v>
      </c>
      <c r="Y153">
        <f>IF(ISEVEN(W153),MAX('Pump Design Summary'!$D$28:$H$28)+50,0)</f>
        <v>50</v>
      </c>
      <c r="Z153"/>
    </row>
    <row r="154" spans="21:26" x14ac:dyDescent="0.25">
      <c r="U154"/>
      <c r="V154"/>
      <c r="W154">
        <v>151</v>
      </c>
      <c r="X154">
        <f>((('Pump Design Summary'!$E$16-'Pump Design Summary'!$D$16)/1000)*W154)+'Pump Design Summary'!$D$16</f>
        <v>0</v>
      </c>
      <c r="Y154">
        <f>IF(ISEVEN(W154),MAX('Pump Design Summary'!$D$28:$H$28)+50,0)</f>
        <v>0</v>
      </c>
      <c r="Z154"/>
    </row>
    <row r="155" spans="21:26" x14ac:dyDescent="0.25">
      <c r="U155"/>
      <c r="V155"/>
      <c r="W155">
        <v>152</v>
      </c>
      <c r="X155">
        <f>((('Pump Design Summary'!$E$16-'Pump Design Summary'!$D$16)/1000)*W155)+'Pump Design Summary'!$D$16</f>
        <v>0</v>
      </c>
      <c r="Y155">
        <f>IF(ISEVEN(W155),MAX('Pump Design Summary'!$D$28:$H$28)+50,0)</f>
        <v>50</v>
      </c>
      <c r="Z155"/>
    </row>
    <row r="156" spans="21:26" x14ac:dyDescent="0.25">
      <c r="U156"/>
      <c r="V156"/>
      <c r="W156">
        <v>153</v>
      </c>
      <c r="X156">
        <f>((('Pump Design Summary'!$E$16-'Pump Design Summary'!$D$16)/1000)*W156)+'Pump Design Summary'!$D$16</f>
        <v>0</v>
      </c>
      <c r="Y156">
        <f>IF(ISEVEN(W156),MAX('Pump Design Summary'!$D$28:$H$28)+50,0)</f>
        <v>0</v>
      </c>
      <c r="Z156"/>
    </row>
    <row r="157" spans="21:26" x14ac:dyDescent="0.25">
      <c r="U157"/>
      <c r="V157"/>
      <c r="W157">
        <v>154</v>
      </c>
      <c r="X157">
        <f>((('Pump Design Summary'!$E$16-'Pump Design Summary'!$D$16)/1000)*W157)+'Pump Design Summary'!$D$16</f>
        <v>0</v>
      </c>
      <c r="Y157">
        <f>IF(ISEVEN(W157),MAX('Pump Design Summary'!$D$28:$H$28)+50,0)</f>
        <v>50</v>
      </c>
      <c r="Z157"/>
    </row>
    <row r="158" spans="21:26" x14ac:dyDescent="0.25">
      <c r="U158"/>
      <c r="V158"/>
      <c r="W158">
        <v>155</v>
      </c>
      <c r="X158">
        <f>((('Pump Design Summary'!$E$16-'Pump Design Summary'!$D$16)/1000)*W158)+'Pump Design Summary'!$D$16</f>
        <v>0</v>
      </c>
      <c r="Y158">
        <f>IF(ISEVEN(W158),MAX('Pump Design Summary'!$D$28:$H$28)+50,0)</f>
        <v>0</v>
      </c>
      <c r="Z158"/>
    </row>
    <row r="159" spans="21:26" x14ac:dyDescent="0.25">
      <c r="U159"/>
      <c r="V159"/>
      <c r="W159">
        <v>156</v>
      </c>
      <c r="X159">
        <f>((('Pump Design Summary'!$E$16-'Pump Design Summary'!$D$16)/1000)*W159)+'Pump Design Summary'!$D$16</f>
        <v>0</v>
      </c>
      <c r="Y159">
        <f>IF(ISEVEN(W159),MAX('Pump Design Summary'!$D$28:$H$28)+50,0)</f>
        <v>50</v>
      </c>
      <c r="Z159"/>
    </row>
    <row r="160" spans="21:26" x14ac:dyDescent="0.25">
      <c r="U160"/>
      <c r="V160"/>
      <c r="W160">
        <v>157</v>
      </c>
      <c r="X160">
        <f>((('Pump Design Summary'!$E$16-'Pump Design Summary'!$D$16)/1000)*W160)+'Pump Design Summary'!$D$16</f>
        <v>0</v>
      </c>
      <c r="Y160">
        <f>IF(ISEVEN(W160),MAX('Pump Design Summary'!$D$28:$H$28)+50,0)</f>
        <v>0</v>
      </c>
      <c r="Z160"/>
    </row>
    <row r="161" spans="21:26" x14ac:dyDescent="0.25">
      <c r="U161"/>
      <c r="V161"/>
      <c r="W161">
        <v>158</v>
      </c>
      <c r="X161">
        <f>((('Pump Design Summary'!$E$16-'Pump Design Summary'!$D$16)/1000)*W161)+'Pump Design Summary'!$D$16</f>
        <v>0</v>
      </c>
      <c r="Y161">
        <f>IF(ISEVEN(W161),MAX('Pump Design Summary'!$D$28:$H$28)+50,0)</f>
        <v>50</v>
      </c>
      <c r="Z161"/>
    </row>
    <row r="162" spans="21:26" x14ac:dyDescent="0.25">
      <c r="U162"/>
      <c r="V162"/>
      <c r="W162">
        <v>159</v>
      </c>
      <c r="X162">
        <f>((('Pump Design Summary'!$E$16-'Pump Design Summary'!$D$16)/1000)*W162)+'Pump Design Summary'!$D$16</f>
        <v>0</v>
      </c>
      <c r="Y162">
        <f>IF(ISEVEN(W162),MAX('Pump Design Summary'!$D$28:$H$28)+50,0)</f>
        <v>0</v>
      </c>
      <c r="Z162"/>
    </row>
    <row r="163" spans="21:26" x14ac:dyDescent="0.25">
      <c r="U163"/>
      <c r="V163"/>
      <c r="W163">
        <v>160</v>
      </c>
      <c r="X163">
        <f>((('Pump Design Summary'!$E$16-'Pump Design Summary'!$D$16)/1000)*W163)+'Pump Design Summary'!$D$16</f>
        <v>0</v>
      </c>
      <c r="Y163">
        <f>IF(ISEVEN(W163),MAX('Pump Design Summary'!$D$28:$H$28)+50,0)</f>
        <v>50</v>
      </c>
      <c r="Z163"/>
    </row>
    <row r="164" spans="21:26" x14ac:dyDescent="0.25">
      <c r="U164"/>
      <c r="V164"/>
      <c r="W164">
        <v>161</v>
      </c>
      <c r="X164">
        <f>((('Pump Design Summary'!$E$16-'Pump Design Summary'!$D$16)/1000)*W164)+'Pump Design Summary'!$D$16</f>
        <v>0</v>
      </c>
      <c r="Y164">
        <f>IF(ISEVEN(W164),MAX('Pump Design Summary'!$D$28:$H$28)+50,0)</f>
        <v>0</v>
      </c>
      <c r="Z164"/>
    </row>
    <row r="165" spans="21:26" x14ac:dyDescent="0.25">
      <c r="U165"/>
      <c r="V165"/>
      <c r="W165">
        <v>162</v>
      </c>
      <c r="X165">
        <f>((('Pump Design Summary'!$E$16-'Pump Design Summary'!$D$16)/1000)*W165)+'Pump Design Summary'!$D$16</f>
        <v>0</v>
      </c>
      <c r="Y165">
        <f>IF(ISEVEN(W165),MAX('Pump Design Summary'!$D$28:$H$28)+50,0)</f>
        <v>50</v>
      </c>
      <c r="Z165"/>
    </row>
    <row r="166" spans="21:26" x14ac:dyDescent="0.25">
      <c r="U166"/>
      <c r="V166"/>
      <c r="W166">
        <v>163</v>
      </c>
      <c r="X166">
        <f>((('Pump Design Summary'!$E$16-'Pump Design Summary'!$D$16)/1000)*W166)+'Pump Design Summary'!$D$16</f>
        <v>0</v>
      </c>
      <c r="Y166">
        <f>IF(ISEVEN(W166),MAX('Pump Design Summary'!$D$28:$H$28)+50,0)</f>
        <v>0</v>
      </c>
      <c r="Z166"/>
    </row>
    <row r="167" spans="21:26" x14ac:dyDescent="0.25">
      <c r="U167"/>
      <c r="V167"/>
      <c r="W167">
        <v>164</v>
      </c>
      <c r="X167">
        <f>((('Pump Design Summary'!$E$16-'Pump Design Summary'!$D$16)/1000)*W167)+'Pump Design Summary'!$D$16</f>
        <v>0</v>
      </c>
      <c r="Y167">
        <f>IF(ISEVEN(W167),MAX('Pump Design Summary'!$D$28:$H$28)+50,0)</f>
        <v>50</v>
      </c>
      <c r="Z167"/>
    </row>
    <row r="168" spans="21:26" x14ac:dyDescent="0.25">
      <c r="U168"/>
      <c r="V168"/>
      <c r="W168">
        <v>165</v>
      </c>
      <c r="X168">
        <f>((('Pump Design Summary'!$E$16-'Pump Design Summary'!$D$16)/1000)*W168)+'Pump Design Summary'!$D$16</f>
        <v>0</v>
      </c>
      <c r="Y168">
        <f>IF(ISEVEN(W168),MAX('Pump Design Summary'!$D$28:$H$28)+50,0)</f>
        <v>0</v>
      </c>
      <c r="Z168"/>
    </row>
    <row r="169" spans="21:26" x14ac:dyDescent="0.25">
      <c r="U169"/>
      <c r="V169"/>
      <c r="W169">
        <v>166</v>
      </c>
      <c r="X169">
        <f>((('Pump Design Summary'!$E$16-'Pump Design Summary'!$D$16)/1000)*W169)+'Pump Design Summary'!$D$16</f>
        <v>0</v>
      </c>
      <c r="Y169">
        <f>IF(ISEVEN(W169),MAX('Pump Design Summary'!$D$28:$H$28)+50,0)</f>
        <v>50</v>
      </c>
      <c r="Z169"/>
    </row>
    <row r="170" spans="21:26" x14ac:dyDescent="0.25">
      <c r="U170"/>
      <c r="V170"/>
      <c r="W170">
        <v>167</v>
      </c>
      <c r="X170">
        <f>((('Pump Design Summary'!$E$16-'Pump Design Summary'!$D$16)/1000)*W170)+'Pump Design Summary'!$D$16</f>
        <v>0</v>
      </c>
      <c r="Y170">
        <f>IF(ISEVEN(W170),MAX('Pump Design Summary'!$D$28:$H$28)+50,0)</f>
        <v>0</v>
      </c>
      <c r="Z170"/>
    </row>
    <row r="171" spans="21:26" x14ac:dyDescent="0.25">
      <c r="U171"/>
      <c r="V171"/>
      <c r="W171">
        <v>168</v>
      </c>
      <c r="X171">
        <f>((('Pump Design Summary'!$E$16-'Pump Design Summary'!$D$16)/1000)*W171)+'Pump Design Summary'!$D$16</f>
        <v>0</v>
      </c>
      <c r="Y171">
        <f>IF(ISEVEN(W171),MAX('Pump Design Summary'!$D$28:$H$28)+50,0)</f>
        <v>50</v>
      </c>
      <c r="Z171"/>
    </row>
    <row r="172" spans="21:26" x14ac:dyDescent="0.25">
      <c r="U172"/>
      <c r="V172"/>
      <c r="W172">
        <v>169</v>
      </c>
      <c r="X172">
        <f>((('Pump Design Summary'!$E$16-'Pump Design Summary'!$D$16)/1000)*W172)+'Pump Design Summary'!$D$16</f>
        <v>0</v>
      </c>
      <c r="Y172">
        <f>IF(ISEVEN(W172),MAX('Pump Design Summary'!$D$28:$H$28)+50,0)</f>
        <v>0</v>
      </c>
      <c r="Z172"/>
    </row>
    <row r="173" spans="21:26" x14ac:dyDescent="0.25">
      <c r="U173"/>
      <c r="V173"/>
      <c r="W173">
        <v>170</v>
      </c>
      <c r="X173">
        <f>((('Pump Design Summary'!$E$16-'Pump Design Summary'!$D$16)/1000)*W173)+'Pump Design Summary'!$D$16</f>
        <v>0</v>
      </c>
      <c r="Y173">
        <f>IF(ISEVEN(W173),MAX('Pump Design Summary'!$D$28:$H$28)+50,0)</f>
        <v>50</v>
      </c>
      <c r="Z173"/>
    </row>
    <row r="174" spans="21:26" x14ac:dyDescent="0.25">
      <c r="U174"/>
      <c r="V174"/>
      <c r="W174">
        <v>171</v>
      </c>
      <c r="X174">
        <f>((('Pump Design Summary'!$E$16-'Pump Design Summary'!$D$16)/1000)*W174)+'Pump Design Summary'!$D$16</f>
        <v>0</v>
      </c>
      <c r="Y174">
        <f>IF(ISEVEN(W174),MAX('Pump Design Summary'!$D$28:$H$28)+50,0)</f>
        <v>0</v>
      </c>
      <c r="Z174"/>
    </row>
    <row r="175" spans="21:26" x14ac:dyDescent="0.25">
      <c r="U175"/>
      <c r="V175"/>
      <c r="W175">
        <v>172</v>
      </c>
      <c r="X175">
        <f>((('Pump Design Summary'!$E$16-'Pump Design Summary'!$D$16)/1000)*W175)+'Pump Design Summary'!$D$16</f>
        <v>0</v>
      </c>
      <c r="Y175">
        <f>IF(ISEVEN(W175),MAX('Pump Design Summary'!$D$28:$H$28)+50,0)</f>
        <v>50</v>
      </c>
      <c r="Z175"/>
    </row>
    <row r="176" spans="21:26" x14ac:dyDescent="0.25">
      <c r="U176"/>
      <c r="V176"/>
      <c r="W176">
        <v>173</v>
      </c>
      <c r="X176">
        <f>((('Pump Design Summary'!$E$16-'Pump Design Summary'!$D$16)/1000)*W176)+'Pump Design Summary'!$D$16</f>
        <v>0</v>
      </c>
      <c r="Y176">
        <f>IF(ISEVEN(W176),MAX('Pump Design Summary'!$D$28:$H$28)+50,0)</f>
        <v>0</v>
      </c>
      <c r="Z176"/>
    </row>
    <row r="177" spans="21:26" x14ac:dyDescent="0.25">
      <c r="U177"/>
      <c r="V177"/>
      <c r="W177">
        <v>174</v>
      </c>
      <c r="X177">
        <f>((('Pump Design Summary'!$E$16-'Pump Design Summary'!$D$16)/1000)*W177)+'Pump Design Summary'!$D$16</f>
        <v>0</v>
      </c>
      <c r="Y177">
        <f>IF(ISEVEN(W177),MAX('Pump Design Summary'!$D$28:$H$28)+50,0)</f>
        <v>50</v>
      </c>
      <c r="Z177"/>
    </row>
    <row r="178" spans="21:26" x14ac:dyDescent="0.25">
      <c r="U178"/>
      <c r="V178"/>
      <c r="W178">
        <v>175</v>
      </c>
      <c r="X178">
        <f>((('Pump Design Summary'!$E$16-'Pump Design Summary'!$D$16)/1000)*W178)+'Pump Design Summary'!$D$16</f>
        <v>0</v>
      </c>
      <c r="Y178">
        <f>IF(ISEVEN(W178),MAX('Pump Design Summary'!$D$28:$H$28)+50,0)</f>
        <v>0</v>
      </c>
      <c r="Z178"/>
    </row>
    <row r="179" spans="21:26" x14ac:dyDescent="0.25">
      <c r="U179"/>
      <c r="V179"/>
      <c r="W179">
        <v>176</v>
      </c>
      <c r="X179">
        <f>((('Pump Design Summary'!$E$16-'Pump Design Summary'!$D$16)/1000)*W179)+'Pump Design Summary'!$D$16</f>
        <v>0</v>
      </c>
      <c r="Y179">
        <f>IF(ISEVEN(W179),MAX('Pump Design Summary'!$D$28:$H$28)+50,0)</f>
        <v>50</v>
      </c>
      <c r="Z179"/>
    </row>
    <row r="180" spans="21:26" x14ac:dyDescent="0.25">
      <c r="U180"/>
      <c r="V180"/>
      <c r="W180">
        <v>177</v>
      </c>
      <c r="X180">
        <f>((('Pump Design Summary'!$E$16-'Pump Design Summary'!$D$16)/1000)*W180)+'Pump Design Summary'!$D$16</f>
        <v>0</v>
      </c>
      <c r="Y180">
        <f>IF(ISEVEN(W180),MAX('Pump Design Summary'!$D$28:$H$28)+50,0)</f>
        <v>0</v>
      </c>
      <c r="Z180"/>
    </row>
    <row r="181" spans="21:26" x14ac:dyDescent="0.25">
      <c r="U181"/>
      <c r="V181"/>
      <c r="W181">
        <v>178</v>
      </c>
      <c r="X181">
        <f>((('Pump Design Summary'!$E$16-'Pump Design Summary'!$D$16)/1000)*W181)+'Pump Design Summary'!$D$16</f>
        <v>0</v>
      </c>
      <c r="Y181">
        <f>IF(ISEVEN(W181),MAX('Pump Design Summary'!$D$28:$H$28)+50,0)</f>
        <v>50</v>
      </c>
      <c r="Z181"/>
    </row>
    <row r="182" spans="21:26" x14ac:dyDescent="0.25">
      <c r="U182"/>
      <c r="V182"/>
      <c r="W182">
        <v>179</v>
      </c>
      <c r="X182">
        <f>((('Pump Design Summary'!$E$16-'Pump Design Summary'!$D$16)/1000)*W182)+'Pump Design Summary'!$D$16</f>
        <v>0</v>
      </c>
      <c r="Y182">
        <f>IF(ISEVEN(W182),MAX('Pump Design Summary'!$D$28:$H$28)+50,0)</f>
        <v>0</v>
      </c>
      <c r="Z182"/>
    </row>
    <row r="183" spans="21:26" x14ac:dyDescent="0.25">
      <c r="U183"/>
      <c r="V183"/>
      <c r="W183">
        <v>180</v>
      </c>
      <c r="X183">
        <f>((('Pump Design Summary'!$E$16-'Pump Design Summary'!$D$16)/1000)*W183)+'Pump Design Summary'!$D$16</f>
        <v>0</v>
      </c>
      <c r="Y183">
        <f>IF(ISEVEN(W183),MAX('Pump Design Summary'!$D$28:$H$28)+50,0)</f>
        <v>50</v>
      </c>
      <c r="Z183"/>
    </row>
    <row r="184" spans="21:26" x14ac:dyDescent="0.25">
      <c r="U184"/>
      <c r="V184"/>
      <c r="W184">
        <v>181</v>
      </c>
      <c r="X184">
        <f>((('Pump Design Summary'!$E$16-'Pump Design Summary'!$D$16)/1000)*W184)+'Pump Design Summary'!$D$16</f>
        <v>0</v>
      </c>
      <c r="Y184">
        <f>IF(ISEVEN(W184),MAX('Pump Design Summary'!$D$28:$H$28)+50,0)</f>
        <v>0</v>
      </c>
      <c r="Z184"/>
    </row>
    <row r="185" spans="21:26" x14ac:dyDescent="0.25">
      <c r="U185"/>
      <c r="V185"/>
      <c r="W185">
        <v>182</v>
      </c>
      <c r="X185">
        <f>((('Pump Design Summary'!$E$16-'Pump Design Summary'!$D$16)/1000)*W185)+'Pump Design Summary'!$D$16</f>
        <v>0</v>
      </c>
      <c r="Y185">
        <f>IF(ISEVEN(W185),MAX('Pump Design Summary'!$D$28:$H$28)+50,0)</f>
        <v>50</v>
      </c>
      <c r="Z185"/>
    </row>
    <row r="186" spans="21:26" x14ac:dyDescent="0.25">
      <c r="U186"/>
      <c r="V186"/>
      <c r="W186">
        <v>183</v>
      </c>
      <c r="X186">
        <f>((('Pump Design Summary'!$E$16-'Pump Design Summary'!$D$16)/1000)*W186)+'Pump Design Summary'!$D$16</f>
        <v>0</v>
      </c>
      <c r="Y186">
        <f>IF(ISEVEN(W186),MAX('Pump Design Summary'!$D$28:$H$28)+50,0)</f>
        <v>0</v>
      </c>
      <c r="Z186"/>
    </row>
    <row r="187" spans="21:26" x14ac:dyDescent="0.25">
      <c r="U187"/>
      <c r="V187"/>
      <c r="W187">
        <v>184</v>
      </c>
      <c r="X187">
        <f>((('Pump Design Summary'!$E$16-'Pump Design Summary'!$D$16)/1000)*W187)+'Pump Design Summary'!$D$16</f>
        <v>0</v>
      </c>
      <c r="Y187">
        <f>IF(ISEVEN(W187),MAX('Pump Design Summary'!$D$28:$H$28)+50,0)</f>
        <v>50</v>
      </c>
      <c r="Z187"/>
    </row>
    <row r="188" spans="21:26" x14ac:dyDescent="0.25">
      <c r="U188"/>
      <c r="V188"/>
      <c r="W188">
        <v>185</v>
      </c>
      <c r="X188">
        <f>((('Pump Design Summary'!$E$16-'Pump Design Summary'!$D$16)/1000)*W188)+'Pump Design Summary'!$D$16</f>
        <v>0</v>
      </c>
      <c r="Y188">
        <f>IF(ISEVEN(W188),MAX('Pump Design Summary'!$D$28:$H$28)+50,0)</f>
        <v>0</v>
      </c>
      <c r="Z188"/>
    </row>
    <row r="189" spans="21:26" x14ac:dyDescent="0.25">
      <c r="U189"/>
      <c r="V189"/>
      <c r="W189">
        <v>186</v>
      </c>
      <c r="X189">
        <f>((('Pump Design Summary'!$E$16-'Pump Design Summary'!$D$16)/1000)*W189)+'Pump Design Summary'!$D$16</f>
        <v>0</v>
      </c>
      <c r="Y189">
        <f>IF(ISEVEN(W189),MAX('Pump Design Summary'!$D$28:$H$28)+50,0)</f>
        <v>50</v>
      </c>
      <c r="Z189"/>
    </row>
    <row r="190" spans="21:26" x14ac:dyDescent="0.25">
      <c r="U190"/>
      <c r="V190"/>
      <c r="W190">
        <v>187</v>
      </c>
      <c r="X190">
        <f>((('Pump Design Summary'!$E$16-'Pump Design Summary'!$D$16)/1000)*W190)+'Pump Design Summary'!$D$16</f>
        <v>0</v>
      </c>
      <c r="Y190">
        <f>IF(ISEVEN(W190),MAX('Pump Design Summary'!$D$28:$H$28)+50,0)</f>
        <v>0</v>
      </c>
      <c r="Z190"/>
    </row>
    <row r="191" spans="21:26" x14ac:dyDescent="0.25">
      <c r="U191"/>
      <c r="V191"/>
      <c r="W191">
        <v>188</v>
      </c>
      <c r="X191">
        <f>((('Pump Design Summary'!$E$16-'Pump Design Summary'!$D$16)/1000)*W191)+'Pump Design Summary'!$D$16</f>
        <v>0</v>
      </c>
      <c r="Y191">
        <f>IF(ISEVEN(W191),MAX('Pump Design Summary'!$D$28:$H$28)+50,0)</f>
        <v>50</v>
      </c>
      <c r="Z191"/>
    </row>
    <row r="192" spans="21:26" x14ac:dyDescent="0.25">
      <c r="U192"/>
      <c r="V192"/>
      <c r="W192">
        <v>189</v>
      </c>
      <c r="X192">
        <f>((('Pump Design Summary'!$E$16-'Pump Design Summary'!$D$16)/1000)*W192)+'Pump Design Summary'!$D$16</f>
        <v>0</v>
      </c>
      <c r="Y192">
        <f>IF(ISEVEN(W192),MAX('Pump Design Summary'!$D$28:$H$28)+50,0)</f>
        <v>0</v>
      </c>
      <c r="Z192"/>
    </row>
    <row r="193" spans="21:26" x14ac:dyDescent="0.25">
      <c r="U193"/>
      <c r="V193"/>
      <c r="W193">
        <v>190</v>
      </c>
      <c r="X193">
        <f>((('Pump Design Summary'!$E$16-'Pump Design Summary'!$D$16)/1000)*W193)+'Pump Design Summary'!$D$16</f>
        <v>0</v>
      </c>
      <c r="Y193">
        <f>IF(ISEVEN(W193),MAX('Pump Design Summary'!$D$28:$H$28)+50,0)</f>
        <v>50</v>
      </c>
      <c r="Z193"/>
    </row>
    <row r="194" spans="21:26" x14ac:dyDescent="0.25">
      <c r="U194"/>
      <c r="V194"/>
      <c r="W194">
        <v>191</v>
      </c>
      <c r="X194">
        <f>((('Pump Design Summary'!$E$16-'Pump Design Summary'!$D$16)/1000)*W194)+'Pump Design Summary'!$D$16</f>
        <v>0</v>
      </c>
      <c r="Y194">
        <f>IF(ISEVEN(W194),MAX('Pump Design Summary'!$D$28:$H$28)+50,0)</f>
        <v>0</v>
      </c>
      <c r="Z194"/>
    </row>
    <row r="195" spans="21:26" x14ac:dyDescent="0.25">
      <c r="U195"/>
      <c r="V195"/>
      <c r="W195">
        <v>192</v>
      </c>
      <c r="X195">
        <f>((('Pump Design Summary'!$E$16-'Pump Design Summary'!$D$16)/1000)*W195)+'Pump Design Summary'!$D$16</f>
        <v>0</v>
      </c>
      <c r="Y195">
        <f>IF(ISEVEN(W195),MAX('Pump Design Summary'!$D$28:$H$28)+50,0)</f>
        <v>50</v>
      </c>
      <c r="Z195"/>
    </row>
    <row r="196" spans="21:26" x14ac:dyDescent="0.25">
      <c r="U196"/>
      <c r="V196"/>
      <c r="W196">
        <v>193</v>
      </c>
      <c r="X196">
        <f>((('Pump Design Summary'!$E$16-'Pump Design Summary'!$D$16)/1000)*W196)+'Pump Design Summary'!$D$16</f>
        <v>0</v>
      </c>
      <c r="Y196">
        <f>IF(ISEVEN(W196),MAX('Pump Design Summary'!$D$28:$H$28)+50,0)</f>
        <v>0</v>
      </c>
      <c r="Z196"/>
    </row>
    <row r="197" spans="21:26" x14ac:dyDescent="0.25">
      <c r="U197"/>
      <c r="V197"/>
      <c r="W197">
        <v>194</v>
      </c>
      <c r="X197">
        <f>((('Pump Design Summary'!$E$16-'Pump Design Summary'!$D$16)/1000)*W197)+'Pump Design Summary'!$D$16</f>
        <v>0</v>
      </c>
      <c r="Y197">
        <f>IF(ISEVEN(W197),MAX('Pump Design Summary'!$D$28:$H$28)+50,0)</f>
        <v>50</v>
      </c>
      <c r="Z197"/>
    </row>
    <row r="198" spans="21:26" x14ac:dyDescent="0.25">
      <c r="U198"/>
      <c r="V198"/>
      <c r="W198">
        <v>195</v>
      </c>
      <c r="X198">
        <f>((('Pump Design Summary'!$E$16-'Pump Design Summary'!$D$16)/1000)*W198)+'Pump Design Summary'!$D$16</f>
        <v>0</v>
      </c>
      <c r="Y198">
        <f>IF(ISEVEN(W198),MAX('Pump Design Summary'!$D$28:$H$28)+50,0)</f>
        <v>0</v>
      </c>
      <c r="Z198"/>
    </row>
    <row r="199" spans="21:26" x14ac:dyDescent="0.25">
      <c r="U199"/>
      <c r="V199"/>
      <c r="W199">
        <v>196</v>
      </c>
      <c r="X199">
        <f>((('Pump Design Summary'!$E$16-'Pump Design Summary'!$D$16)/1000)*W199)+'Pump Design Summary'!$D$16</f>
        <v>0</v>
      </c>
      <c r="Y199">
        <f>IF(ISEVEN(W199),MAX('Pump Design Summary'!$D$28:$H$28)+50,0)</f>
        <v>50</v>
      </c>
      <c r="Z199"/>
    </row>
    <row r="200" spans="21:26" x14ac:dyDescent="0.25">
      <c r="U200"/>
      <c r="V200"/>
      <c r="W200">
        <v>197</v>
      </c>
      <c r="X200">
        <f>((('Pump Design Summary'!$E$16-'Pump Design Summary'!$D$16)/1000)*W200)+'Pump Design Summary'!$D$16</f>
        <v>0</v>
      </c>
      <c r="Y200">
        <f>IF(ISEVEN(W200),MAX('Pump Design Summary'!$D$28:$H$28)+50,0)</f>
        <v>0</v>
      </c>
      <c r="Z200"/>
    </row>
    <row r="201" spans="21:26" x14ac:dyDescent="0.25">
      <c r="U201"/>
      <c r="V201"/>
      <c r="W201">
        <v>198</v>
      </c>
      <c r="X201">
        <f>((('Pump Design Summary'!$E$16-'Pump Design Summary'!$D$16)/1000)*W201)+'Pump Design Summary'!$D$16</f>
        <v>0</v>
      </c>
      <c r="Y201">
        <f>IF(ISEVEN(W201),MAX('Pump Design Summary'!$D$28:$H$28)+50,0)</f>
        <v>50</v>
      </c>
      <c r="Z201"/>
    </row>
    <row r="202" spans="21:26" x14ac:dyDescent="0.25">
      <c r="U202"/>
      <c r="V202"/>
      <c r="W202">
        <v>199</v>
      </c>
      <c r="X202">
        <f>((('Pump Design Summary'!$E$16-'Pump Design Summary'!$D$16)/1000)*W202)+'Pump Design Summary'!$D$16</f>
        <v>0</v>
      </c>
      <c r="Y202">
        <f>IF(ISEVEN(W202),MAX('Pump Design Summary'!$D$28:$H$28)+50,0)</f>
        <v>0</v>
      </c>
      <c r="Z202"/>
    </row>
    <row r="203" spans="21:26" x14ac:dyDescent="0.25">
      <c r="U203"/>
      <c r="V203"/>
      <c r="W203">
        <v>200</v>
      </c>
      <c r="X203">
        <f>((('Pump Design Summary'!$E$16-'Pump Design Summary'!$D$16)/1000)*W203)+'Pump Design Summary'!$D$16</f>
        <v>0</v>
      </c>
      <c r="Y203">
        <f>IF(ISEVEN(W203),MAX('Pump Design Summary'!$D$28:$H$28)+50,0)</f>
        <v>50</v>
      </c>
      <c r="Z203"/>
    </row>
    <row r="204" spans="21:26" x14ac:dyDescent="0.25">
      <c r="U204"/>
      <c r="V204"/>
      <c r="W204">
        <v>201</v>
      </c>
      <c r="X204">
        <f>((('Pump Design Summary'!$E$16-'Pump Design Summary'!$D$16)/1000)*W204)+'Pump Design Summary'!$D$16</f>
        <v>0</v>
      </c>
      <c r="Y204">
        <f>IF(ISEVEN(W204),MAX('Pump Design Summary'!$D$28:$H$28)+50,0)</f>
        <v>0</v>
      </c>
      <c r="Z204"/>
    </row>
    <row r="205" spans="21:26" x14ac:dyDescent="0.25">
      <c r="U205"/>
      <c r="V205"/>
      <c r="W205">
        <v>202</v>
      </c>
      <c r="X205">
        <f>((('Pump Design Summary'!$E$16-'Pump Design Summary'!$D$16)/1000)*W205)+'Pump Design Summary'!$D$16</f>
        <v>0</v>
      </c>
      <c r="Y205">
        <f>IF(ISEVEN(W205),MAX('Pump Design Summary'!$D$28:$H$28)+50,0)</f>
        <v>50</v>
      </c>
      <c r="Z205"/>
    </row>
    <row r="206" spans="21:26" x14ac:dyDescent="0.25">
      <c r="U206"/>
      <c r="V206"/>
      <c r="W206">
        <v>203</v>
      </c>
      <c r="X206">
        <f>((('Pump Design Summary'!$E$16-'Pump Design Summary'!$D$16)/1000)*W206)+'Pump Design Summary'!$D$16</f>
        <v>0</v>
      </c>
      <c r="Y206">
        <f>IF(ISEVEN(W206),MAX('Pump Design Summary'!$D$28:$H$28)+50,0)</f>
        <v>0</v>
      </c>
      <c r="Z206"/>
    </row>
    <row r="207" spans="21:26" x14ac:dyDescent="0.25">
      <c r="U207"/>
      <c r="V207"/>
      <c r="W207">
        <v>204</v>
      </c>
      <c r="X207">
        <f>((('Pump Design Summary'!$E$16-'Pump Design Summary'!$D$16)/1000)*W207)+'Pump Design Summary'!$D$16</f>
        <v>0</v>
      </c>
      <c r="Y207">
        <f>IF(ISEVEN(W207),MAX('Pump Design Summary'!$D$28:$H$28)+50,0)</f>
        <v>50</v>
      </c>
      <c r="Z207"/>
    </row>
    <row r="208" spans="21:26" x14ac:dyDescent="0.25">
      <c r="U208"/>
      <c r="V208"/>
      <c r="W208">
        <v>205</v>
      </c>
      <c r="X208">
        <f>((('Pump Design Summary'!$E$16-'Pump Design Summary'!$D$16)/1000)*W208)+'Pump Design Summary'!$D$16</f>
        <v>0</v>
      </c>
      <c r="Y208">
        <f>IF(ISEVEN(W208),MAX('Pump Design Summary'!$D$28:$H$28)+50,0)</f>
        <v>0</v>
      </c>
      <c r="Z208"/>
    </row>
    <row r="209" spans="21:26" x14ac:dyDescent="0.25">
      <c r="U209"/>
      <c r="V209"/>
      <c r="W209">
        <v>206</v>
      </c>
      <c r="X209">
        <f>((('Pump Design Summary'!$E$16-'Pump Design Summary'!$D$16)/1000)*W209)+'Pump Design Summary'!$D$16</f>
        <v>0</v>
      </c>
      <c r="Y209">
        <f>IF(ISEVEN(W209),MAX('Pump Design Summary'!$D$28:$H$28)+50,0)</f>
        <v>50</v>
      </c>
      <c r="Z209"/>
    </row>
    <row r="210" spans="21:26" x14ac:dyDescent="0.25">
      <c r="U210"/>
      <c r="V210"/>
      <c r="W210">
        <v>207</v>
      </c>
      <c r="X210">
        <f>((('Pump Design Summary'!$E$16-'Pump Design Summary'!$D$16)/1000)*W210)+'Pump Design Summary'!$D$16</f>
        <v>0</v>
      </c>
      <c r="Y210">
        <f>IF(ISEVEN(W210),MAX('Pump Design Summary'!$D$28:$H$28)+50,0)</f>
        <v>0</v>
      </c>
      <c r="Z210"/>
    </row>
    <row r="211" spans="21:26" x14ac:dyDescent="0.25">
      <c r="U211"/>
      <c r="V211"/>
      <c r="W211">
        <v>208</v>
      </c>
      <c r="X211">
        <f>((('Pump Design Summary'!$E$16-'Pump Design Summary'!$D$16)/1000)*W211)+'Pump Design Summary'!$D$16</f>
        <v>0</v>
      </c>
      <c r="Y211">
        <f>IF(ISEVEN(W211),MAX('Pump Design Summary'!$D$28:$H$28)+50,0)</f>
        <v>50</v>
      </c>
      <c r="Z211"/>
    </row>
    <row r="212" spans="21:26" x14ac:dyDescent="0.25">
      <c r="U212"/>
      <c r="V212"/>
      <c r="W212">
        <v>209</v>
      </c>
      <c r="X212">
        <f>((('Pump Design Summary'!$E$16-'Pump Design Summary'!$D$16)/1000)*W212)+'Pump Design Summary'!$D$16</f>
        <v>0</v>
      </c>
      <c r="Y212">
        <f>IF(ISEVEN(W212),MAX('Pump Design Summary'!$D$28:$H$28)+50,0)</f>
        <v>0</v>
      </c>
      <c r="Z212"/>
    </row>
    <row r="213" spans="21:26" x14ac:dyDescent="0.25">
      <c r="U213"/>
      <c r="V213"/>
      <c r="W213">
        <v>210</v>
      </c>
      <c r="X213">
        <f>((('Pump Design Summary'!$E$16-'Pump Design Summary'!$D$16)/1000)*W213)+'Pump Design Summary'!$D$16</f>
        <v>0</v>
      </c>
      <c r="Y213">
        <f>IF(ISEVEN(W213),MAX('Pump Design Summary'!$D$28:$H$28)+50,0)</f>
        <v>50</v>
      </c>
      <c r="Z213"/>
    </row>
    <row r="214" spans="21:26" x14ac:dyDescent="0.25">
      <c r="U214"/>
      <c r="V214"/>
      <c r="W214">
        <v>211</v>
      </c>
      <c r="X214">
        <f>((('Pump Design Summary'!$E$16-'Pump Design Summary'!$D$16)/1000)*W214)+'Pump Design Summary'!$D$16</f>
        <v>0</v>
      </c>
      <c r="Y214">
        <f>IF(ISEVEN(W214),MAX('Pump Design Summary'!$D$28:$H$28)+50,0)</f>
        <v>0</v>
      </c>
      <c r="Z214"/>
    </row>
    <row r="215" spans="21:26" x14ac:dyDescent="0.25">
      <c r="U215"/>
      <c r="V215"/>
      <c r="W215">
        <v>212</v>
      </c>
      <c r="X215">
        <f>((('Pump Design Summary'!$E$16-'Pump Design Summary'!$D$16)/1000)*W215)+'Pump Design Summary'!$D$16</f>
        <v>0</v>
      </c>
      <c r="Y215">
        <f>IF(ISEVEN(W215),MAX('Pump Design Summary'!$D$28:$H$28)+50,0)</f>
        <v>50</v>
      </c>
      <c r="Z215"/>
    </row>
    <row r="216" spans="21:26" x14ac:dyDescent="0.25">
      <c r="U216"/>
      <c r="V216"/>
      <c r="W216">
        <v>213</v>
      </c>
      <c r="X216">
        <f>((('Pump Design Summary'!$E$16-'Pump Design Summary'!$D$16)/1000)*W216)+'Pump Design Summary'!$D$16</f>
        <v>0</v>
      </c>
      <c r="Y216">
        <f>IF(ISEVEN(W216),MAX('Pump Design Summary'!$D$28:$H$28)+50,0)</f>
        <v>0</v>
      </c>
      <c r="Z216"/>
    </row>
    <row r="217" spans="21:26" x14ac:dyDescent="0.25">
      <c r="U217"/>
      <c r="V217"/>
      <c r="W217">
        <v>214</v>
      </c>
      <c r="X217">
        <f>((('Pump Design Summary'!$E$16-'Pump Design Summary'!$D$16)/1000)*W217)+'Pump Design Summary'!$D$16</f>
        <v>0</v>
      </c>
      <c r="Y217">
        <f>IF(ISEVEN(W217),MAX('Pump Design Summary'!$D$28:$H$28)+50,0)</f>
        <v>50</v>
      </c>
      <c r="Z217"/>
    </row>
    <row r="218" spans="21:26" x14ac:dyDescent="0.25">
      <c r="U218"/>
      <c r="V218"/>
      <c r="W218">
        <v>215</v>
      </c>
      <c r="X218">
        <f>((('Pump Design Summary'!$E$16-'Pump Design Summary'!$D$16)/1000)*W218)+'Pump Design Summary'!$D$16</f>
        <v>0</v>
      </c>
      <c r="Y218">
        <f>IF(ISEVEN(W218),MAX('Pump Design Summary'!$D$28:$H$28)+50,0)</f>
        <v>0</v>
      </c>
      <c r="Z218"/>
    </row>
    <row r="219" spans="21:26" x14ac:dyDescent="0.25">
      <c r="U219"/>
      <c r="V219"/>
      <c r="W219">
        <v>216</v>
      </c>
      <c r="X219">
        <f>((('Pump Design Summary'!$E$16-'Pump Design Summary'!$D$16)/1000)*W219)+'Pump Design Summary'!$D$16</f>
        <v>0</v>
      </c>
      <c r="Y219">
        <f>IF(ISEVEN(W219),MAX('Pump Design Summary'!$D$28:$H$28)+50,0)</f>
        <v>50</v>
      </c>
      <c r="Z219"/>
    </row>
    <row r="220" spans="21:26" x14ac:dyDescent="0.25">
      <c r="U220"/>
      <c r="V220"/>
      <c r="W220">
        <v>217</v>
      </c>
      <c r="X220">
        <f>((('Pump Design Summary'!$E$16-'Pump Design Summary'!$D$16)/1000)*W220)+'Pump Design Summary'!$D$16</f>
        <v>0</v>
      </c>
      <c r="Y220">
        <f>IF(ISEVEN(W220),MAX('Pump Design Summary'!$D$28:$H$28)+50,0)</f>
        <v>0</v>
      </c>
      <c r="Z220"/>
    </row>
    <row r="221" spans="21:26" x14ac:dyDescent="0.25">
      <c r="U221"/>
      <c r="V221"/>
      <c r="W221">
        <v>218</v>
      </c>
      <c r="X221">
        <f>((('Pump Design Summary'!$E$16-'Pump Design Summary'!$D$16)/1000)*W221)+'Pump Design Summary'!$D$16</f>
        <v>0</v>
      </c>
      <c r="Y221">
        <f>IF(ISEVEN(W221),MAX('Pump Design Summary'!$D$28:$H$28)+50,0)</f>
        <v>50</v>
      </c>
      <c r="Z221"/>
    </row>
    <row r="222" spans="21:26" x14ac:dyDescent="0.25">
      <c r="U222"/>
      <c r="V222"/>
      <c r="W222">
        <v>219</v>
      </c>
      <c r="X222">
        <f>((('Pump Design Summary'!$E$16-'Pump Design Summary'!$D$16)/1000)*W222)+'Pump Design Summary'!$D$16</f>
        <v>0</v>
      </c>
      <c r="Y222">
        <f>IF(ISEVEN(W222),MAX('Pump Design Summary'!$D$28:$H$28)+50,0)</f>
        <v>0</v>
      </c>
      <c r="Z222"/>
    </row>
    <row r="223" spans="21:26" x14ac:dyDescent="0.25">
      <c r="U223"/>
      <c r="V223"/>
      <c r="W223">
        <v>220</v>
      </c>
      <c r="X223">
        <f>((('Pump Design Summary'!$E$16-'Pump Design Summary'!$D$16)/1000)*W223)+'Pump Design Summary'!$D$16</f>
        <v>0</v>
      </c>
      <c r="Y223">
        <f>IF(ISEVEN(W223),MAX('Pump Design Summary'!$D$28:$H$28)+50,0)</f>
        <v>50</v>
      </c>
      <c r="Z223"/>
    </row>
    <row r="224" spans="21:26" x14ac:dyDescent="0.25">
      <c r="U224"/>
      <c r="V224"/>
      <c r="W224">
        <v>221</v>
      </c>
      <c r="X224">
        <f>((('Pump Design Summary'!$E$16-'Pump Design Summary'!$D$16)/1000)*W224)+'Pump Design Summary'!$D$16</f>
        <v>0</v>
      </c>
      <c r="Y224">
        <f>IF(ISEVEN(W224),MAX('Pump Design Summary'!$D$28:$H$28)+50,0)</f>
        <v>0</v>
      </c>
      <c r="Z224"/>
    </row>
    <row r="225" spans="21:26" x14ac:dyDescent="0.25">
      <c r="U225"/>
      <c r="V225"/>
      <c r="W225">
        <v>222</v>
      </c>
      <c r="X225">
        <f>((('Pump Design Summary'!$E$16-'Pump Design Summary'!$D$16)/1000)*W225)+'Pump Design Summary'!$D$16</f>
        <v>0</v>
      </c>
      <c r="Y225">
        <f>IF(ISEVEN(W225),MAX('Pump Design Summary'!$D$28:$H$28)+50,0)</f>
        <v>50</v>
      </c>
      <c r="Z225"/>
    </row>
    <row r="226" spans="21:26" x14ac:dyDescent="0.25">
      <c r="U226"/>
      <c r="V226"/>
      <c r="W226">
        <v>223</v>
      </c>
      <c r="X226">
        <f>((('Pump Design Summary'!$E$16-'Pump Design Summary'!$D$16)/1000)*W226)+'Pump Design Summary'!$D$16</f>
        <v>0</v>
      </c>
      <c r="Y226">
        <f>IF(ISEVEN(W226),MAX('Pump Design Summary'!$D$28:$H$28)+50,0)</f>
        <v>0</v>
      </c>
      <c r="Z226"/>
    </row>
    <row r="227" spans="21:26" x14ac:dyDescent="0.25">
      <c r="U227"/>
      <c r="V227"/>
      <c r="W227">
        <v>224</v>
      </c>
      <c r="X227">
        <f>((('Pump Design Summary'!$E$16-'Pump Design Summary'!$D$16)/1000)*W227)+'Pump Design Summary'!$D$16</f>
        <v>0</v>
      </c>
      <c r="Y227">
        <f>IF(ISEVEN(W227),MAX('Pump Design Summary'!$D$28:$H$28)+50,0)</f>
        <v>50</v>
      </c>
      <c r="Z227"/>
    </row>
    <row r="228" spans="21:26" x14ac:dyDescent="0.25">
      <c r="U228"/>
      <c r="V228"/>
      <c r="W228">
        <v>225</v>
      </c>
      <c r="X228">
        <f>((('Pump Design Summary'!$E$16-'Pump Design Summary'!$D$16)/1000)*W228)+'Pump Design Summary'!$D$16</f>
        <v>0</v>
      </c>
      <c r="Y228">
        <f>IF(ISEVEN(W228),MAX('Pump Design Summary'!$D$28:$H$28)+50,0)</f>
        <v>0</v>
      </c>
      <c r="Z228"/>
    </row>
    <row r="229" spans="21:26" x14ac:dyDescent="0.25">
      <c r="U229"/>
      <c r="V229"/>
      <c r="W229">
        <v>226</v>
      </c>
      <c r="X229">
        <f>((('Pump Design Summary'!$E$16-'Pump Design Summary'!$D$16)/1000)*W229)+'Pump Design Summary'!$D$16</f>
        <v>0</v>
      </c>
      <c r="Y229">
        <f>IF(ISEVEN(W229),MAX('Pump Design Summary'!$D$28:$H$28)+50,0)</f>
        <v>50</v>
      </c>
      <c r="Z229"/>
    </row>
    <row r="230" spans="21:26" x14ac:dyDescent="0.25">
      <c r="U230"/>
      <c r="V230"/>
      <c r="W230">
        <v>227</v>
      </c>
      <c r="X230">
        <f>((('Pump Design Summary'!$E$16-'Pump Design Summary'!$D$16)/1000)*W230)+'Pump Design Summary'!$D$16</f>
        <v>0</v>
      </c>
      <c r="Y230">
        <f>IF(ISEVEN(W230),MAX('Pump Design Summary'!$D$28:$H$28)+50,0)</f>
        <v>0</v>
      </c>
      <c r="Z230"/>
    </row>
    <row r="231" spans="21:26" x14ac:dyDescent="0.25">
      <c r="U231"/>
      <c r="V231"/>
      <c r="W231">
        <v>228</v>
      </c>
      <c r="X231">
        <f>((('Pump Design Summary'!$E$16-'Pump Design Summary'!$D$16)/1000)*W231)+'Pump Design Summary'!$D$16</f>
        <v>0</v>
      </c>
      <c r="Y231">
        <f>IF(ISEVEN(W231),MAX('Pump Design Summary'!$D$28:$H$28)+50,0)</f>
        <v>50</v>
      </c>
      <c r="Z231"/>
    </row>
    <row r="232" spans="21:26" x14ac:dyDescent="0.25">
      <c r="U232"/>
      <c r="V232"/>
      <c r="W232">
        <v>229</v>
      </c>
      <c r="X232">
        <f>((('Pump Design Summary'!$E$16-'Pump Design Summary'!$D$16)/1000)*W232)+'Pump Design Summary'!$D$16</f>
        <v>0</v>
      </c>
      <c r="Y232">
        <f>IF(ISEVEN(W232),MAX('Pump Design Summary'!$D$28:$H$28)+50,0)</f>
        <v>0</v>
      </c>
      <c r="Z232"/>
    </row>
    <row r="233" spans="21:26" x14ac:dyDescent="0.25">
      <c r="U233"/>
      <c r="V233"/>
      <c r="W233">
        <v>230</v>
      </c>
      <c r="X233">
        <f>((('Pump Design Summary'!$E$16-'Pump Design Summary'!$D$16)/1000)*W233)+'Pump Design Summary'!$D$16</f>
        <v>0</v>
      </c>
      <c r="Y233">
        <f>IF(ISEVEN(W233),MAX('Pump Design Summary'!$D$28:$H$28)+50,0)</f>
        <v>50</v>
      </c>
      <c r="Z233"/>
    </row>
    <row r="234" spans="21:26" x14ac:dyDescent="0.25">
      <c r="U234"/>
      <c r="V234"/>
      <c r="W234">
        <v>231</v>
      </c>
      <c r="X234">
        <f>((('Pump Design Summary'!$E$16-'Pump Design Summary'!$D$16)/1000)*W234)+'Pump Design Summary'!$D$16</f>
        <v>0</v>
      </c>
      <c r="Y234">
        <f>IF(ISEVEN(W234),MAX('Pump Design Summary'!$D$28:$H$28)+50,0)</f>
        <v>0</v>
      </c>
      <c r="Z234"/>
    </row>
    <row r="235" spans="21:26" x14ac:dyDescent="0.25">
      <c r="U235"/>
      <c r="V235"/>
      <c r="W235">
        <v>232</v>
      </c>
      <c r="X235">
        <f>((('Pump Design Summary'!$E$16-'Pump Design Summary'!$D$16)/1000)*W235)+'Pump Design Summary'!$D$16</f>
        <v>0</v>
      </c>
      <c r="Y235">
        <f>IF(ISEVEN(W235),MAX('Pump Design Summary'!$D$28:$H$28)+50,0)</f>
        <v>50</v>
      </c>
      <c r="Z235"/>
    </row>
    <row r="236" spans="21:26" x14ac:dyDescent="0.25">
      <c r="U236"/>
      <c r="V236"/>
      <c r="W236">
        <v>233</v>
      </c>
      <c r="X236">
        <f>((('Pump Design Summary'!$E$16-'Pump Design Summary'!$D$16)/1000)*W236)+'Pump Design Summary'!$D$16</f>
        <v>0</v>
      </c>
      <c r="Y236">
        <f>IF(ISEVEN(W236),MAX('Pump Design Summary'!$D$28:$H$28)+50,0)</f>
        <v>0</v>
      </c>
      <c r="Z236"/>
    </row>
    <row r="237" spans="21:26" x14ac:dyDescent="0.25">
      <c r="U237"/>
      <c r="V237"/>
      <c r="W237">
        <v>234</v>
      </c>
      <c r="X237">
        <f>((('Pump Design Summary'!$E$16-'Pump Design Summary'!$D$16)/1000)*W237)+'Pump Design Summary'!$D$16</f>
        <v>0</v>
      </c>
      <c r="Y237">
        <f>IF(ISEVEN(W237),MAX('Pump Design Summary'!$D$28:$H$28)+50,0)</f>
        <v>50</v>
      </c>
      <c r="Z237"/>
    </row>
    <row r="238" spans="21:26" x14ac:dyDescent="0.25">
      <c r="U238"/>
      <c r="V238"/>
      <c r="W238">
        <v>235</v>
      </c>
      <c r="X238">
        <f>((('Pump Design Summary'!$E$16-'Pump Design Summary'!$D$16)/1000)*W238)+'Pump Design Summary'!$D$16</f>
        <v>0</v>
      </c>
      <c r="Y238">
        <f>IF(ISEVEN(W238),MAX('Pump Design Summary'!$D$28:$H$28)+50,0)</f>
        <v>0</v>
      </c>
      <c r="Z238"/>
    </row>
    <row r="239" spans="21:26" x14ac:dyDescent="0.25">
      <c r="U239"/>
      <c r="V239"/>
      <c r="W239">
        <v>236</v>
      </c>
      <c r="X239">
        <f>((('Pump Design Summary'!$E$16-'Pump Design Summary'!$D$16)/1000)*W239)+'Pump Design Summary'!$D$16</f>
        <v>0</v>
      </c>
      <c r="Y239">
        <f>IF(ISEVEN(W239),MAX('Pump Design Summary'!$D$28:$H$28)+50,0)</f>
        <v>50</v>
      </c>
      <c r="Z239"/>
    </row>
    <row r="240" spans="21:26" x14ac:dyDescent="0.25">
      <c r="U240"/>
      <c r="V240"/>
      <c r="W240">
        <v>237</v>
      </c>
      <c r="X240">
        <f>((('Pump Design Summary'!$E$16-'Pump Design Summary'!$D$16)/1000)*W240)+'Pump Design Summary'!$D$16</f>
        <v>0</v>
      </c>
      <c r="Y240">
        <f>IF(ISEVEN(W240),MAX('Pump Design Summary'!$D$28:$H$28)+50,0)</f>
        <v>0</v>
      </c>
      <c r="Z240"/>
    </row>
    <row r="241" spans="21:26" x14ac:dyDescent="0.25">
      <c r="U241"/>
      <c r="V241"/>
      <c r="W241">
        <v>238</v>
      </c>
      <c r="X241">
        <f>((('Pump Design Summary'!$E$16-'Pump Design Summary'!$D$16)/1000)*W241)+'Pump Design Summary'!$D$16</f>
        <v>0</v>
      </c>
      <c r="Y241">
        <f>IF(ISEVEN(W241),MAX('Pump Design Summary'!$D$28:$H$28)+50,0)</f>
        <v>50</v>
      </c>
      <c r="Z241"/>
    </row>
    <row r="242" spans="21:26" x14ac:dyDescent="0.25">
      <c r="U242"/>
      <c r="V242"/>
      <c r="W242">
        <v>239</v>
      </c>
      <c r="X242">
        <f>((('Pump Design Summary'!$E$16-'Pump Design Summary'!$D$16)/1000)*W242)+'Pump Design Summary'!$D$16</f>
        <v>0</v>
      </c>
      <c r="Y242">
        <f>IF(ISEVEN(W242),MAX('Pump Design Summary'!$D$28:$H$28)+50,0)</f>
        <v>0</v>
      </c>
      <c r="Z242"/>
    </row>
    <row r="243" spans="21:26" x14ac:dyDescent="0.25">
      <c r="U243"/>
      <c r="V243"/>
      <c r="W243">
        <v>240</v>
      </c>
      <c r="X243">
        <f>((('Pump Design Summary'!$E$16-'Pump Design Summary'!$D$16)/1000)*W243)+'Pump Design Summary'!$D$16</f>
        <v>0</v>
      </c>
      <c r="Y243">
        <f>IF(ISEVEN(W243),MAX('Pump Design Summary'!$D$28:$H$28)+50,0)</f>
        <v>50</v>
      </c>
      <c r="Z243"/>
    </row>
    <row r="244" spans="21:26" x14ac:dyDescent="0.25">
      <c r="U244"/>
      <c r="V244"/>
      <c r="W244">
        <v>241</v>
      </c>
      <c r="X244">
        <f>((('Pump Design Summary'!$E$16-'Pump Design Summary'!$D$16)/1000)*W244)+'Pump Design Summary'!$D$16</f>
        <v>0</v>
      </c>
      <c r="Y244">
        <f>IF(ISEVEN(W244),MAX('Pump Design Summary'!$D$28:$H$28)+50,0)</f>
        <v>0</v>
      </c>
      <c r="Z244"/>
    </row>
    <row r="245" spans="21:26" x14ac:dyDescent="0.25">
      <c r="U245"/>
      <c r="V245"/>
      <c r="W245">
        <v>242</v>
      </c>
      <c r="X245">
        <f>((('Pump Design Summary'!$E$16-'Pump Design Summary'!$D$16)/1000)*W245)+'Pump Design Summary'!$D$16</f>
        <v>0</v>
      </c>
      <c r="Y245">
        <f>IF(ISEVEN(W245),MAX('Pump Design Summary'!$D$28:$H$28)+50,0)</f>
        <v>50</v>
      </c>
      <c r="Z245"/>
    </row>
    <row r="246" spans="21:26" x14ac:dyDescent="0.25">
      <c r="U246"/>
      <c r="V246"/>
      <c r="W246">
        <v>243</v>
      </c>
      <c r="X246">
        <f>((('Pump Design Summary'!$E$16-'Pump Design Summary'!$D$16)/1000)*W246)+'Pump Design Summary'!$D$16</f>
        <v>0</v>
      </c>
      <c r="Y246">
        <f>IF(ISEVEN(W246),MAX('Pump Design Summary'!$D$28:$H$28)+50,0)</f>
        <v>0</v>
      </c>
      <c r="Z246"/>
    </row>
    <row r="247" spans="21:26" x14ac:dyDescent="0.25">
      <c r="U247"/>
      <c r="V247"/>
      <c r="W247">
        <v>244</v>
      </c>
      <c r="X247">
        <f>((('Pump Design Summary'!$E$16-'Pump Design Summary'!$D$16)/1000)*W247)+'Pump Design Summary'!$D$16</f>
        <v>0</v>
      </c>
      <c r="Y247">
        <f>IF(ISEVEN(W247),MAX('Pump Design Summary'!$D$28:$H$28)+50,0)</f>
        <v>50</v>
      </c>
      <c r="Z247"/>
    </row>
    <row r="248" spans="21:26" x14ac:dyDescent="0.25">
      <c r="U248"/>
      <c r="V248"/>
      <c r="W248">
        <v>245</v>
      </c>
      <c r="X248">
        <f>((('Pump Design Summary'!$E$16-'Pump Design Summary'!$D$16)/1000)*W248)+'Pump Design Summary'!$D$16</f>
        <v>0</v>
      </c>
      <c r="Y248">
        <f>IF(ISEVEN(W248),MAX('Pump Design Summary'!$D$28:$H$28)+50,0)</f>
        <v>0</v>
      </c>
      <c r="Z248"/>
    </row>
    <row r="249" spans="21:26" x14ac:dyDescent="0.25">
      <c r="U249"/>
      <c r="V249"/>
      <c r="W249">
        <v>246</v>
      </c>
      <c r="X249">
        <f>((('Pump Design Summary'!$E$16-'Pump Design Summary'!$D$16)/1000)*W249)+'Pump Design Summary'!$D$16</f>
        <v>0</v>
      </c>
      <c r="Y249">
        <f>IF(ISEVEN(W249),MAX('Pump Design Summary'!$D$28:$H$28)+50,0)</f>
        <v>50</v>
      </c>
      <c r="Z249"/>
    </row>
    <row r="250" spans="21:26" x14ac:dyDescent="0.25">
      <c r="U250"/>
      <c r="V250"/>
      <c r="W250">
        <v>247</v>
      </c>
      <c r="X250">
        <f>((('Pump Design Summary'!$E$16-'Pump Design Summary'!$D$16)/1000)*W250)+'Pump Design Summary'!$D$16</f>
        <v>0</v>
      </c>
      <c r="Y250">
        <f>IF(ISEVEN(W250),MAX('Pump Design Summary'!$D$28:$H$28)+50,0)</f>
        <v>0</v>
      </c>
      <c r="Z250"/>
    </row>
    <row r="251" spans="21:26" x14ac:dyDescent="0.25">
      <c r="U251"/>
      <c r="V251"/>
      <c r="W251">
        <v>248</v>
      </c>
      <c r="X251">
        <f>((('Pump Design Summary'!$E$16-'Pump Design Summary'!$D$16)/1000)*W251)+'Pump Design Summary'!$D$16</f>
        <v>0</v>
      </c>
      <c r="Y251">
        <f>IF(ISEVEN(W251),MAX('Pump Design Summary'!$D$28:$H$28)+50,0)</f>
        <v>50</v>
      </c>
      <c r="Z251"/>
    </row>
    <row r="252" spans="21:26" x14ac:dyDescent="0.25">
      <c r="U252"/>
      <c r="V252"/>
      <c r="W252">
        <v>249</v>
      </c>
      <c r="X252">
        <f>((('Pump Design Summary'!$E$16-'Pump Design Summary'!$D$16)/1000)*W252)+'Pump Design Summary'!$D$16</f>
        <v>0</v>
      </c>
      <c r="Y252">
        <f>IF(ISEVEN(W252),MAX('Pump Design Summary'!$D$28:$H$28)+50,0)</f>
        <v>0</v>
      </c>
      <c r="Z252"/>
    </row>
    <row r="253" spans="21:26" x14ac:dyDescent="0.25">
      <c r="U253"/>
      <c r="V253"/>
      <c r="W253">
        <v>250</v>
      </c>
      <c r="X253">
        <f>((('Pump Design Summary'!$E$16-'Pump Design Summary'!$D$16)/1000)*W253)+'Pump Design Summary'!$D$16</f>
        <v>0</v>
      </c>
      <c r="Y253">
        <f>IF(ISEVEN(W253),MAX('Pump Design Summary'!$D$28:$H$28)+50,0)</f>
        <v>50</v>
      </c>
      <c r="Z253"/>
    </row>
    <row r="254" spans="21:26" x14ac:dyDescent="0.25">
      <c r="U254"/>
      <c r="V254"/>
      <c r="W254">
        <v>251</v>
      </c>
      <c r="X254">
        <f>((('Pump Design Summary'!$E$16-'Pump Design Summary'!$D$16)/1000)*W254)+'Pump Design Summary'!$D$16</f>
        <v>0</v>
      </c>
      <c r="Y254">
        <f>IF(ISEVEN(W254),MAX('Pump Design Summary'!$D$28:$H$28)+50,0)</f>
        <v>0</v>
      </c>
      <c r="Z254"/>
    </row>
    <row r="255" spans="21:26" x14ac:dyDescent="0.25">
      <c r="U255"/>
      <c r="V255"/>
      <c r="W255">
        <v>252</v>
      </c>
      <c r="X255">
        <f>((('Pump Design Summary'!$E$16-'Pump Design Summary'!$D$16)/1000)*W255)+'Pump Design Summary'!$D$16</f>
        <v>0</v>
      </c>
      <c r="Y255">
        <f>IF(ISEVEN(W255),MAX('Pump Design Summary'!$D$28:$H$28)+50,0)</f>
        <v>50</v>
      </c>
      <c r="Z255"/>
    </row>
    <row r="256" spans="21:26" x14ac:dyDescent="0.25">
      <c r="U256"/>
      <c r="V256"/>
      <c r="W256">
        <v>253</v>
      </c>
      <c r="X256">
        <f>((('Pump Design Summary'!$E$16-'Pump Design Summary'!$D$16)/1000)*W256)+'Pump Design Summary'!$D$16</f>
        <v>0</v>
      </c>
      <c r="Y256">
        <f>IF(ISEVEN(W256),MAX('Pump Design Summary'!$D$28:$H$28)+50,0)</f>
        <v>0</v>
      </c>
      <c r="Z256"/>
    </row>
    <row r="257" spans="21:26" x14ac:dyDescent="0.25">
      <c r="U257"/>
      <c r="V257"/>
      <c r="W257">
        <v>254</v>
      </c>
      <c r="X257">
        <f>((('Pump Design Summary'!$E$16-'Pump Design Summary'!$D$16)/1000)*W257)+'Pump Design Summary'!$D$16</f>
        <v>0</v>
      </c>
      <c r="Y257">
        <f>IF(ISEVEN(W257),MAX('Pump Design Summary'!$D$28:$H$28)+50,0)</f>
        <v>50</v>
      </c>
      <c r="Z257"/>
    </row>
    <row r="258" spans="21:26" x14ac:dyDescent="0.25">
      <c r="U258"/>
      <c r="V258"/>
      <c r="W258">
        <v>255</v>
      </c>
      <c r="X258">
        <f>((('Pump Design Summary'!$E$16-'Pump Design Summary'!$D$16)/1000)*W258)+'Pump Design Summary'!$D$16</f>
        <v>0</v>
      </c>
      <c r="Y258">
        <f>IF(ISEVEN(W258),MAX('Pump Design Summary'!$D$28:$H$28)+50,0)</f>
        <v>0</v>
      </c>
      <c r="Z258"/>
    </row>
    <row r="259" spans="21:26" x14ac:dyDescent="0.25">
      <c r="U259"/>
      <c r="V259"/>
      <c r="W259">
        <v>256</v>
      </c>
      <c r="X259">
        <f>((('Pump Design Summary'!$E$16-'Pump Design Summary'!$D$16)/1000)*W259)+'Pump Design Summary'!$D$16</f>
        <v>0</v>
      </c>
      <c r="Y259">
        <f>IF(ISEVEN(W259),MAX('Pump Design Summary'!$D$28:$H$28)+50,0)</f>
        <v>50</v>
      </c>
      <c r="Z259"/>
    </row>
    <row r="260" spans="21:26" x14ac:dyDescent="0.25">
      <c r="U260"/>
      <c r="V260"/>
      <c r="W260">
        <v>257</v>
      </c>
      <c r="X260">
        <f>((('Pump Design Summary'!$E$16-'Pump Design Summary'!$D$16)/1000)*W260)+'Pump Design Summary'!$D$16</f>
        <v>0</v>
      </c>
      <c r="Y260">
        <f>IF(ISEVEN(W260),MAX('Pump Design Summary'!$D$28:$H$28)+50,0)</f>
        <v>0</v>
      </c>
      <c r="Z260"/>
    </row>
    <row r="261" spans="21:26" x14ac:dyDescent="0.25">
      <c r="U261"/>
      <c r="V261"/>
      <c r="W261">
        <v>258</v>
      </c>
      <c r="X261">
        <f>((('Pump Design Summary'!$E$16-'Pump Design Summary'!$D$16)/1000)*W261)+'Pump Design Summary'!$D$16</f>
        <v>0</v>
      </c>
      <c r="Y261">
        <f>IF(ISEVEN(W261),MAX('Pump Design Summary'!$D$28:$H$28)+50,0)</f>
        <v>50</v>
      </c>
      <c r="Z261"/>
    </row>
    <row r="262" spans="21:26" x14ac:dyDescent="0.25">
      <c r="U262"/>
      <c r="V262"/>
      <c r="W262">
        <v>259</v>
      </c>
      <c r="X262">
        <f>((('Pump Design Summary'!$E$16-'Pump Design Summary'!$D$16)/1000)*W262)+'Pump Design Summary'!$D$16</f>
        <v>0</v>
      </c>
      <c r="Y262">
        <f>IF(ISEVEN(W262),MAX('Pump Design Summary'!$D$28:$H$28)+50,0)</f>
        <v>0</v>
      </c>
      <c r="Z262"/>
    </row>
    <row r="263" spans="21:26" x14ac:dyDescent="0.25">
      <c r="U263"/>
      <c r="V263"/>
      <c r="W263">
        <v>260</v>
      </c>
      <c r="X263">
        <f>((('Pump Design Summary'!$E$16-'Pump Design Summary'!$D$16)/1000)*W263)+'Pump Design Summary'!$D$16</f>
        <v>0</v>
      </c>
      <c r="Y263">
        <f>IF(ISEVEN(W263),MAX('Pump Design Summary'!$D$28:$H$28)+50,0)</f>
        <v>50</v>
      </c>
      <c r="Z263"/>
    </row>
    <row r="264" spans="21:26" x14ac:dyDescent="0.25">
      <c r="U264"/>
      <c r="V264"/>
      <c r="W264">
        <v>261</v>
      </c>
      <c r="X264">
        <f>((('Pump Design Summary'!$E$16-'Pump Design Summary'!$D$16)/1000)*W264)+'Pump Design Summary'!$D$16</f>
        <v>0</v>
      </c>
      <c r="Y264">
        <f>IF(ISEVEN(W264),MAX('Pump Design Summary'!$D$28:$H$28)+50,0)</f>
        <v>0</v>
      </c>
      <c r="Z264"/>
    </row>
    <row r="265" spans="21:26" x14ac:dyDescent="0.25">
      <c r="U265"/>
      <c r="V265"/>
      <c r="W265">
        <v>262</v>
      </c>
      <c r="X265">
        <f>((('Pump Design Summary'!$E$16-'Pump Design Summary'!$D$16)/1000)*W265)+'Pump Design Summary'!$D$16</f>
        <v>0</v>
      </c>
      <c r="Y265">
        <f>IF(ISEVEN(W265),MAX('Pump Design Summary'!$D$28:$H$28)+50,0)</f>
        <v>50</v>
      </c>
      <c r="Z265"/>
    </row>
    <row r="266" spans="21:26" x14ac:dyDescent="0.25">
      <c r="U266"/>
      <c r="V266"/>
      <c r="W266">
        <v>263</v>
      </c>
      <c r="X266">
        <f>((('Pump Design Summary'!$E$16-'Pump Design Summary'!$D$16)/1000)*W266)+'Pump Design Summary'!$D$16</f>
        <v>0</v>
      </c>
      <c r="Y266">
        <f>IF(ISEVEN(W266),MAX('Pump Design Summary'!$D$28:$H$28)+50,0)</f>
        <v>0</v>
      </c>
      <c r="Z266"/>
    </row>
    <row r="267" spans="21:26" x14ac:dyDescent="0.25">
      <c r="U267"/>
      <c r="V267"/>
      <c r="W267">
        <v>264</v>
      </c>
      <c r="X267">
        <f>((('Pump Design Summary'!$E$16-'Pump Design Summary'!$D$16)/1000)*W267)+'Pump Design Summary'!$D$16</f>
        <v>0</v>
      </c>
      <c r="Y267">
        <f>IF(ISEVEN(W267),MAX('Pump Design Summary'!$D$28:$H$28)+50,0)</f>
        <v>50</v>
      </c>
      <c r="Z267"/>
    </row>
    <row r="268" spans="21:26" x14ac:dyDescent="0.25">
      <c r="U268"/>
      <c r="V268"/>
      <c r="W268">
        <v>265</v>
      </c>
      <c r="X268">
        <f>((('Pump Design Summary'!$E$16-'Pump Design Summary'!$D$16)/1000)*W268)+'Pump Design Summary'!$D$16</f>
        <v>0</v>
      </c>
      <c r="Y268">
        <f>IF(ISEVEN(W268),MAX('Pump Design Summary'!$D$28:$H$28)+50,0)</f>
        <v>0</v>
      </c>
      <c r="Z268"/>
    </row>
    <row r="269" spans="21:26" x14ac:dyDescent="0.25">
      <c r="U269"/>
      <c r="V269"/>
      <c r="W269">
        <v>266</v>
      </c>
      <c r="X269">
        <f>((('Pump Design Summary'!$E$16-'Pump Design Summary'!$D$16)/1000)*W269)+'Pump Design Summary'!$D$16</f>
        <v>0</v>
      </c>
      <c r="Y269">
        <f>IF(ISEVEN(W269),MAX('Pump Design Summary'!$D$28:$H$28)+50,0)</f>
        <v>50</v>
      </c>
      <c r="Z269"/>
    </row>
    <row r="270" spans="21:26" x14ac:dyDescent="0.25">
      <c r="U270"/>
      <c r="V270"/>
      <c r="W270">
        <v>267</v>
      </c>
      <c r="X270">
        <f>((('Pump Design Summary'!$E$16-'Pump Design Summary'!$D$16)/1000)*W270)+'Pump Design Summary'!$D$16</f>
        <v>0</v>
      </c>
      <c r="Y270">
        <f>IF(ISEVEN(W270),MAX('Pump Design Summary'!$D$28:$H$28)+50,0)</f>
        <v>0</v>
      </c>
      <c r="Z270"/>
    </row>
    <row r="271" spans="21:26" x14ac:dyDescent="0.25">
      <c r="U271"/>
      <c r="V271"/>
      <c r="W271">
        <v>268</v>
      </c>
      <c r="X271">
        <f>((('Pump Design Summary'!$E$16-'Pump Design Summary'!$D$16)/1000)*W271)+'Pump Design Summary'!$D$16</f>
        <v>0</v>
      </c>
      <c r="Y271">
        <f>IF(ISEVEN(W271),MAX('Pump Design Summary'!$D$28:$H$28)+50,0)</f>
        <v>50</v>
      </c>
      <c r="Z271"/>
    </row>
    <row r="272" spans="21:26" x14ac:dyDescent="0.25">
      <c r="U272"/>
      <c r="V272"/>
      <c r="W272">
        <v>269</v>
      </c>
      <c r="X272">
        <f>((('Pump Design Summary'!$E$16-'Pump Design Summary'!$D$16)/1000)*W272)+'Pump Design Summary'!$D$16</f>
        <v>0</v>
      </c>
      <c r="Y272">
        <f>IF(ISEVEN(W272),MAX('Pump Design Summary'!$D$28:$H$28)+50,0)</f>
        <v>0</v>
      </c>
      <c r="Z272"/>
    </row>
    <row r="273" spans="21:26" x14ac:dyDescent="0.25">
      <c r="U273"/>
      <c r="V273"/>
      <c r="W273">
        <v>270</v>
      </c>
      <c r="X273">
        <f>((('Pump Design Summary'!$E$16-'Pump Design Summary'!$D$16)/1000)*W273)+'Pump Design Summary'!$D$16</f>
        <v>0</v>
      </c>
      <c r="Y273">
        <f>IF(ISEVEN(W273),MAX('Pump Design Summary'!$D$28:$H$28)+50,0)</f>
        <v>50</v>
      </c>
      <c r="Z273"/>
    </row>
    <row r="274" spans="21:26" x14ac:dyDescent="0.25">
      <c r="U274"/>
      <c r="V274"/>
      <c r="W274">
        <v>271</v>
      </c>
      <c r="X274">
        <f>((('Pump Design Summary'!$E$16-'Pump Design Summary'!$D$16)/1000)*W274)+'Pump Design Summary'!$D$16</f>
        <v>0</v>
      </c>
      <c r="Y274">
        <f>IF(ISEVEN(W274),MAX('Pump Design Summary'!$D$28:$H$28)+50,0)</f>
        <v>0</v>
      </c>
      <c r="Z274"/>
    </row>
    <row r="275" spans="21:26" x14ac:dyDescent="0.25">
      <c r="U275"/>
      <c r="V275"/>
      <c r="W275">
        <v>272</v>
      </c>
      <c r="X275">
        <f>((('Pump Design Summary'!$E$16-'Pump Design Summary'!$D$16)/1000)*W275)+'Pump Design Summary'!$D$16</f>
        <v>0</v>
      </c>
      <c r="Y275">
        <f>IF(ISEVEN(W275),MAX('Pump Design Summary'!$D$28:$H$28)+50,0)</f>
        <v>50</v>
      </c>
      <c r="Z275"/>
    </row>
    <row r="276" spans="21:26" x14ac:dyDescent="0.25">
      <c r="U276"/>
      <c r="V276"/>
      <c r="W276">
        <v>273</v>
      </c>
      <c r="X276">
        <f>((('Pump Design Summary'!$E$16-'Pump Design Summary'!$D$16)/1000)*W276)+'Pump Design Summary'!$D$16</f>
        <v>0</v>
      </c>
      <c r="Y276">
        <f>IF(ISEVEN(W276),MAX('Pump Design Summary'!$D$28:$H$28)+50,0)</f>
        <v>0</v>
      </c>
      <c r="Z276"/>
    </row>
    <row r="277" spans="21:26" x14ac:dyDescent="0.25">
      <c r="U277"/>
      <c r="V277"/>
      <c r="W277">
        <v>274</v>
      </c>
      <c r="X277">
        <f>((('Pump Design Summary'!$E$16-'Pump Design Summary'!$D$16)/1000)*W277)+'Pump Design Summary'!$D$16</f>
        <v>0</v>
      </c>
      <c r="Y277">
        <f>IF(ISEVEN(W277),MAX('Pump Design Summary'!$D$28:$H$28)+50,0)</f>
        <v>50</v>
      </c>
      <c r="Z277"/>
    </row>
    <row r="278" spans="21:26" x14ac:dyDescent="0.25">
      <c r="U278"/>
      <c r="V278"/>
      <c r="W278">
        <v>275</v>
      </c>
      <c r="X278">
        <f>((('Pump Design Summary'!$E$16-'Pump Design Summary'!$D$16)/1000)*W278)+'Pump Design Summary'!$D$16</f>
        <v>0</v>
      </c>
      <c r="Y278">
        <f>IF(ISEVEN(W278),MAX('Pump Design Summary'!$D$28:$H$28)+50,0)</f>
        <v>0</v>
      </c>
      <c r="Z278"/>
    </row>
    <row r="279" spans="21:26" x14ac:dyDescent="0.25">
      <c r="U279"/>
      <c r="V279"/>
      <c r="W279">
        <v>276</v>
      </c>
      <c r="X279">
        <f>((('Pump Design Summary'!$E$16-'Pump Design Summary'!$D$16)/1000)*W279)+'Pump Design Summary'!$D$16</f>
        <v>0</v>
      </c>
      <c r="Y279">
        <f>IF(ISEVEN(W279),MAX('Pump Design Summary'!$D$28:$H$28)+50,0)</f>
        <v>50</v>
      </c>
      <c r="Z279"/>
    </row>
    <row r="280" spans="21:26" x14ac:dyDescent="0.25">
      <c r="U280"/>
      <c r="V280"/>
      <c r="W280">
        <v>277</v>
      </c>
      <c r="X280">
        <f>((('Pump Design Summary'!$E$16-'Pump Design Summary'!$D$16)/1000)*W280)+'Pump Design Summary'!$D$16</f>
        <v>0</v>
      </c>
      <c r="Y280">
        <f>IF(ISEVEN(W280),MAX('Pump Design Summary'!$D$28:$H$28)+50,0)</f>
        <v>0</v>
      </c>
      <c r="Z280"/>
    </row>
    <row r="281" spans="21:26" x14ac:dyDescent="0.25">
      <c r="U281"/>
      <c r="V281"/>
      <c r="W281">
        <v>278</v>
      </c>
      <c r="X281">
        <f>((('Pump Design Summary'!$E$16-'Pump Design Summary'!$D$16)/1000)*W281)+'Pump Design Summary'!$D$16</f>
        <v>0</v>
      </c>
      <c r="Y281">
        <f>IF(ISEVEN(W281),MAX('Pump Design Summary'!$D$28:$H$28)+50,0)</f>
        <v>50</v>
      </c>
      <c r="Z281"/>
    </row>
    <row r="282" spans="21:26" x14ac:dyDescent="0.25">
      <c r="U282"/>
      <c r="V282"/>
      <c r="W282">
        <v>279</v>
      </c>
      <c r="X282">
        <f>((('Pump Design Summary'!$E$16-'Pump Design Summary'!$D$16)/1000)*W282)+'Pump Design Summary'!$D$16</f>
        <v>0</v>
      </c>
      <c r="Y282">
        <f>IF(ISEVEN(W282),MAX('Pump Design Summary'!$D$28:$H$28)+50,0)</f>
        <v>0</v>
      </c>
      <c r="Z282"/>
    </row>
    <row r="283" spans="21:26" x14ac:dyDescent="0.25">
      <c r="U283"/>
      <c r="V283"/>
      <c r="W283">
        <v>280</v>
      </c>
      <c r="X283">
        <f>((('Pump Design Summary'!$E$16-'Pump Design Summary'!$D$16)/1000)*W283)+'Pump Design Summary'!$D$16</f>
        <v>0</v>
      </c>
      <c r="Y283">
        <f>IF(ISEVEN(W283),MAX('Pump Design Summary'!$D$28:$H$28)+50,0)</f>
        <v>50</v>
      </c>
      <c r="Z283"/>
    </row>
    <row r="284" spans="21:26" x14ac:dyDescent="0.25">
      <c r="U284"/>
      <c r="V284"/>
      <c r="W284">
        <v>281</v>
      </c>
      <c r="X284">
        <f>((('Pump Design Summary'!$E$16-'Pump Design Summary'!$D$16)/1000)*W284)+'Pump Design Summary'!$D$16</f>
        <v>0</v>
      </c>
      <c r="Y284">
        <f>IF(ISEVEN(W284),MAX('Pump Design Summary'!$D$28:$H$28)+50,0)</f>
        <v>0</v>
      </c>
      <c r="Z284"/>
    </row>
    <row r="285" spans="21:26" x14ac:dyDescent="0.25">
      <c r="U285"/>
      <c r="V285"/>
      <c r="W285">
        <v>282</v>
      </c>
      <c r="X285">
        <f>((('Pump Design Summary'!$E$16-'Pump Design Summary'!$D$16)/1000)*W285)+'Pump Design Summary'!$D$16</f>
        <v>0</v>
      </c>
      <c r="Y285">
        <f>IF(ISEVEN(W285),MAX('Pump Design Summary'!$D$28:$H$28)+50,0)</f>
        <v>50</v>
      </c>
      <c r="Z285"/>
    </row>
    <row r="286" spans="21:26" x14ac:dyDescent="0.25">
      <c r="U286"/>
      <c r="V286"/>
      <c r="W286">
        <v>283</v>
      </c>
      <c r="X286">
        <f>((('Pump Design Summary'!$E$16-'Pump Design Summary'!$D$16)/1000)*W286)+'Pump Design Summary'!$D$16</f>
        <v>0</v>
      </c>
      <c r="Y286">
        <f>IF(ISEVEN(W286),MAX('Pump Design Summary'!$D$28:$H$28)+50,0)</f>
        <v>0</v>
      </c>
      <c r="Z286"/>
    </row>
    <row r="287" spans="21:26" x14ac:dyDescent="0.25">
      <c r="U287"/>
      <c r="V287"/>
      <c r="W287">
        <v>284</v>
      </c>
      <c r="X287">
        <f>((('Pump Design Summary'!$E$16-'Pump Design Summary'!$D$16)/1000)*W287)+'Pump Design Summary'!$D$16</f>
        <v>0</v>
      </c>
      <c r="Y287">
        <f>IF(ISEVEN(W287),MAX('Pump Design Summary'!$D$28:$H$28)+50,0)</f>
        <v>50</v>
      </c>
      <c r="Z287"/>
    </row>
    <row r="288" spans="21:26" x14ac:dyDescent="0.25">
      <c r="U288"/>
      <c r="V288"/>
      <c r="W288">
        <v>285</v>
      </c>
      <c r="X288">
        <f>((('Pump Design Summary'!$E$16-'Pump Design Summary'!$D$16)/1000)*W288)+'Pump Design Summary'!$D$16</f>
        <v>0</v>
      </c>
      <c r="Y288">
        <f>IF(ISEVEN(W288),MAX('Pump Design Summary'!$D$28:$H$28)+50,0)</f>
        <v>0</v>
      </c>
      <c r="Z288"/>
    </row>
    <row r="289" spans="21:26" x14ac:dyDescent="0.25">
      <c r="U289"/>
      <c r="V289"/>
      <c r="W289">
        <v>286</v>
      </c>
      <c r="X289">
        <f>((('Pump Design Summary'!$E$16-'Pump Design Summary'!$D$16)/1000)*W289)+'Pump Design Summary'!$D$16</f>
        <v>0</v>
      </c>
      <c r="Y289">
        <f>IF(ISEVEN(W289),MAX('Pump Design Summary'!$D$28:$H$28)+50,0)</f>
        <v>50</v>
      </c>
      <c r="Z289"/>
    </row>
    <row r="290" spans="21:26" x14ac:dyDescent="0.25">
      <c r="U290"/>
      <c r="V290"/>
      <c r="W290">
        <v>287</v>
      </c>
      <c r="X290">
        <f>((('Pump Design Summary'!$E$16-'Pump Design Summary'!$D$16)/1000)*W290)+'Pump Design Summary'!$D$16</f>
        <v>0</v>
      </c>
      <c r="Y290">
        <f>IF(ISEVEN(W290),MAX('Pump Design Summary'!$D$28:$H$28)+50,0)</f>
        <v>0</v>
      </c>
      <c r="Z290"/>
    </row>
    <row r="291" spans="21:26" x14ac:dyDescent="0.25">
      <c r="U291"/>
      <c r="V291"/>
      <c r="W291">
        <v>288</v>
      </c>
      <c r="X291">
        <f>((('Pump Design Summary'!$E$16-'Pump Design Summary'!$D$16)/1000)*W291)+'Pump Design Summary'!$D$16</f>
        <v>0</v>
      </c>
      <c r="Y291">
        <f>IF(ISEVEN(W291),MAX('Pump Design Summary'!$D$28:$H$28)+50,0)</f>
        <v>50</v>
      </c>
      <c r="Z291"/>
    </row>
    <row r="292" spans="21:26" x14ac:dyDescent="0.25">
      <c r="U292"/>
      <c r="V292"/>
      <c r="W292">
        <v>289</v>
      </c>
      <c r="X292">
        <f>((('Pump Design Summary'!$E$16-'Pump Design Summary'!$D$16)/1000)*W292)+'Pump Design Summary'!$D$16</f>
        <v>0</v>
      </c>
      <c r="Y292">
        <f>IF(ISEVEN(W292),MAX('Pump Design Summary'!$D$28:$H$28)+50,0)</f>
        <v>0</v>
      </c>
      <c r="Z292"/>
    </row>
    <row r="293" spans="21:26" x14ac:dyDescent="0.25">
      <c r="U293"/>
      <c r="V293"/>
      <c r="W293">
        <v>290</v>
      </c>
      <c r="X293">
        <f>((('Pump Design Summary'!$E$16-'Pump Design Summary'!$D$16)/1000)*W293)+'Pump Design Summary'!$D$16</f>
        <v>0</v>
      </c>
      <c r="Y293">
        <f>IF(ISEVEN(W293),MAX('Pump Design Summary'!$D$28:$H$28)+50,0)</f>
        <v>50</v>
      </c>
      <c r="Z293"/>
    </row>
    <row r="294" spans="21:26" x14ac:dyDescent="0.25">
      <c r="U294"/>
      <c r="V294"/>
      <c r="W294">
        <v>291</v>
      </c>
      <c r="X294">
        <f>((('Pump Design Summary'!$E$16-'Pump Design Summary'!$D$16)/1000)*W294)+'Pump Design Summary'!$D$16</f>
        <v>0</v>
      </c>
      <c r="Y294">
        <f>IF(ISEVEN(W294),MAX('Pump Design Summary'!$D$28:$H$28)+50,0)</f>
        <v>0</v>
      </c>
      <c r="Z294"/>
    </row>
    <row r="295" spans="21:26" x14ac:dyDescent="0.25">
      <c r="U295"/>
      <c r="V295"/>
      <c r="W295">
        <v>292</v>
      </c>
      <c r="X295">
        <f>((('Pump Design Summary'!$E$16-'Pump Design Summary'!$D$16)/1000)*W295)+'Pump Design Summary'!$D$16</f>
        <v>0</v>
      </c>
      <c r="Y295">
        <f>IF(ISEVEN(W295),MAX('Pump Design Summary'!$D$28:$H$28)+50,0)</f>
        <v>50</v>
      </c>
      <c r="Z295"/>
    </row>
    <row r="296" spans="21:26" x14ac:dyDescent="0.25">
      <c r="U296"/>
      <c r="V296"/>
      <c r="W296">
        <v>293</v>
      </c>
      <c r="X296">
        <f>((('Pump Design Summary'!$E$16-'Pump Design Summary'!$D$16)/1000)*W296)+'Pump Design Summary'!$D$16</f>
        <v>0</v>
      </c>
      <c r="Y296">
        <f>IF(ISEVEN(W296),MAX('Pump Design Summary'!$D$28:$H$28)+50,0)</f>
        <v>0</v>
      </c>
      <c r="Z296"/>
    </row>
    <row r="297" spans="21:26" x14ac:dyDescent="0.25">
      <c r="U297"/>
      <c r="V297"/>
      <c r="W297">
        <v>294</v>
      </c>
      <c r="X297">
        <f>((('Pump Design Summary'!$E$16-'Pump Design Summary'!$D$16)/1000)*W297)+'Pump Design Summary'!$D$16</f>
        <v>0</v>
      </c>
      <c r="Y297">
        <f>IF(ISEVEN(W297),MAX('Pump Design Summary'!$D$28:$H$28)+50,0)</f>
        <v>50</v>
      </c>
      <c r="Z297"/>
    </row>
    <row r="298" spans="21:26" x14ac:dyDescent="0.25">
      <c r="U298"/>
      <c r="V298"/>
      <c r="W298">
        <v>295</v>
      </c>
      <c r="X298">
        <f>((('Pump Design Summary'!$E$16-'Pump Design Summary'!$D$16)/1000)*W298)+'Pump Design Summary'!$D$16</f>
        <v>0</v>
      </c>
      <c r="Y298">
        <f>IF(ISEVEN(W298),MAX('Pump Design Summary'!$D$28:$H$28)+50,0)</f>
        <v>0</v>
      </c>
      <c r="Z298"/>
    </row>
    <row r="299" spans="21:26" x14ac:dyDescent="0.25">
      <c r="U299"/>
      <c r="V299"/>
      <c r="W299">
        <v>296</v>
      </c>
      <c r="X299">
        <f>((('Pump Design Summary'!$E$16-'Pump Design Summary'!$D$16)/1000)*W299)+'Pump Design Summary'!$D$16</f>
        <v>0</v>
      </c>
      <c r="Y299">
        <f>IF(ISEVEN(W299),MAX('Pump Design Summary'!$D$28:$H$28)+50,0)</f>
        <v>50</v>
      </c>
      <c r="Z299"/>
    </row>
    <row r="300" spans="21:26" x14ac:dyDescent="0.25">
      <c r="U300"/>
      <c r="V300"/>
      <c r="W300">
        <v>297</v>
      </c>
      <c r="X300">
        <f>((('Pump Design Summary'!$E$16-'Pump Design Summary'!$D$16)/1000)*W300)+'Pump Design Summary'!$D$16</f>
        <v>0</v>
      </c>
      <c r="Y300">
        <f>IF(ISEVEN(W300),MAX('Pump Design Summary'!$D$28:$H$28)+50,0)</f>
        <v>0</v>
      </c>
      <c r="Z300"/>
    </row>
    <row r="301" spans="21:26" x14ac:dyDescent="0.25">
      <c r="U301"/>
      <c r="V301"/>
      <c r="W301">
        <v>298</v>
      </c>
      <c r="X301">
        <f>((('Pump Design Summary'!$E$16-'Pump Design Summary'!$D$16)/1000)*W301)+'Pump Design Summary'!$D$16</f>
        <v>0</v>
      </c>
      <c r="Y301">
        <f>IF(ISEVEN(W301),MAX('Pump Design Summary'!$D$28:$H$28)+50,0)</f>
        <v>50</v>
      </c>
      <c r="Z301"/>
    </row>
    <row r="302" spans="21:26" x14ac:dyDescent="0.25">
      <c r="U302"/>
      <c r="V302"/>
      <c r="W302">
        <v>299</v>
      </c>
      <c r="X302">
        <f>((('Pump Design Summary'!$E$16-'Pump Design Summary'!$D$16)/1000)*W302)+'Pump Design Summary'!$D$16</f>
        <v>0</v>
      </c>
      <c r="Y302">
        <f>IF(ISEVEN(W302),MAX('Pump Design Summary'!$D$28:$H$28)+50,0)</f>
        <v>0</v>
      </c>
      <c r="Z302"/>
    </row>
    <row r="303" spans="21:26" x14ac:dyDescent="0.25">
      <c r="U303"/>
      <c r="V303"/>
      <c r="W303">
        <v>300</v>
      </c>
      <c r="X303">
        <f>((('Pump Design Summary'!$E$16-'Pump Design Summary'!$D$16)/1000)*W303)+'Pump Design Summary'!$D$16</f>
        <v>0</v>
      </c>
      <c r="Y303">
        <f>IF(ISEVEN(W303),MAX('Pump Design Summary'!$D$28:$H$28)+50,0)</f>
        <v>50</v>
      </c>
      <c r="Z303"/>
    </row>
    <row r="304" spans="21:26" x14ac:dyDescent="0.25">
      <c r="U304"/>
      <c r="V304"/>
      <c r="W304">
        <v>301</v>
      </c>
      <c r="X304">
        <f>((('Pump Design Summary'!$E$16-'Pump Design Summary'!$D$16)/1000)*W304)+'Pump Design Summary'!$D$16</f>
        <v>0</v>
      </c>
      <c r="Y304">
        <f>IF(ISEVEN(W304),MAX('Pump Design Summary'!$D$28:$H$28)+50,0)</f>
        <v>0</v>
      </c>
      <c r="Z304"/>
    </row>
    <row r="305" spans="21:26" x14ac:dyDescent="0.25">
      <c r="U305"/>
      <c r="V305"/>
      <c r="W305">
        <v>302</v>
      </c>
      <c r="X305">
        <f>((('Pump Design Summary'!$E$16-'Pump Design Summary'!$D$16)/1000)*W305)+'Pump Design Summary'!$D$16</f>
        <v>0</v>
      </c>
      <c r="Y305">
        <f>IF(ISEVEN(W305),MAX('Pump Design Summary'!$D$28:$H$28)+50,0)</f>
        <v>50</v>
      </c>
      <c r="Z305"/>
    </row>
    <row r="306" spans="21:26" x14ac:dyDescent="0.25">
      <c r="U306"/>
      <c r="V306"/>
      <c r="W306">
        <v>303</v>
      </c>
      <c r="X306">
        <f>((('Pump Design Summary'!$E$16-'Pump Design Summary'!$D$16)/1000)*W306)+'Pump Design Summary'!$D$16</f>
        <v>0</v>
      </c>
      <c r="Y306">
        <f>IF(ISEVEN(W306),MAX('Pump Design Summary'!$D$28:$H$28)+50,0)</f>
        <v>0</v>
      </c>
      <c r="Z306"/>
    </row>
    <row r="307" spans="21:26" x14ac:dyDescent="0.25">
      <c r="U307"/>
      <c r="V307"/>
      <c r="W307">
        <v>304</v>
      </c>
      <c r="X307">
        <f>((('Pump Design Summary'!$E$16-'Pump Design Summary'!$D$16)/1000)*W307)+'Pump Design Summary'!$D$16</f>
        <v>0</v>
      </c>
      <c r="Y307">
        <f>IF(ISEVEN(W307),MAX('Pump Design Summary'!$D$28:$H$28)+50,0)</f>
        <v>50</v>
      </c>
      <c r="Z307"/>
    </row>
    <row r="308" spans="21:26" x14ac:dyDescent="0.25">
      <c r="U308"/>
      <c r="V308"/>
      <c r="W308">
        <v>305</v>
      </c>
      <c r="X308">
        <f>((('Pump Design Summary'!$E$16-'Pump Design Summary'!$D$16)/1000)*W308)+'Pump Design Summary'!$D$16</f>
        <v>0</v>
      </c>
      <c r="Y308">
        <f>IF(ISEVEN(W308),MAX('Pump Design Summary'!$D$28:$H$28)+50,0)</f>
        <v>0</v>
      </c>
      <c r="Z308"/>
    </row>
    <row r="309" spans="21:26" x14ac:dyDescent="0.25">
      <c r="U309"/>
      <c r="V309"/>
      <c r="W309">
        <v>306</v>
      </c>
      <c r="X309">
        <f>((('Pump Design Summary'!$E$16-'Pump Design Summary'!$D$16)/1000)*W309)+'Pump Design Summary'!$D$16</f>
        <v>0</v>
      </c>
      <c r="Y309">
        <f>IF(ISEVEN(W309),MAX('Pump Design Summary'!$D$28:$H$28)+50,0)</f>
        <v>50</v>
      </c>
      <c r="Z309"/>
    </row>
    <row r="310" spans="21:26" x14ac:dyDescent="0.25">
      <c r="U310"/>
      <c r="V310"/>
      <c r="W310">
        <v>307</v>
      </c>
      <c r="X310">
        <f>((('Pump Design Summary'!$E$16-'Pump Design Summary'!$D$16)/1000)*W310)+'Pump Design Summary'!$D$16</f>
        <v>0</v>
      </c>
      <c r="Y310">
        <f>IF(ISEVEN(W310),MAX('Pump Design Summary'!$D$28:$H$28)+50,0)</f>
        <v>0</v>
      </c>
      <c r="Z310"/>
    </row>
    <row r="311" spans="21:26" x14ac:dyDescent="0.25">
      <c r="U311"/>
      <c r="V311"/>
      <c r="W311">
        <v>308</v>
      </c>
      <c r="X311">
        <f>((('Pump Design Summary'!$E$16-'Pump Design Summary'!$D$16)/1000)*W311)+'Pump Design Summary'!$D$16</f>
        <v>0</v>
      </c>
      <c r="Y311">
        <f>IF(ISEVEN(W311),MAX('Pump Design Summary'!$D$28:$H$28)+50,0)</f>
        <v>50</v>
      </c>
      <c r="Z311"/>
    </row>
    <row r="312" spans="21:26" x14ac:dyDescent="0.25">
      <c r="U312"/>
      <c r="V312"/>
      <c r="W312">
        <v>309</v>
      </c>
      <c r="X312">
        <f>((('Pump Design Summary'!$E$16-'Pump Design Summary'!$D$16)/1000)*W312)+'Pump Design Summary'!$D$16</f>
        <v>0</v>
      </c>
      <c r="Y312">
        <f>IF(ISEVEN(W312),MAX('Pump Design Summary'!$D$28:$H$28)+50,0)</f>
        <v>0</v>
      </c>
      <c r="Z312"/>
    </row>
    <row r="313" spans="21:26" x14ac:dyDescent="0.25">
      <c r="U313"/>
      <c r="V313"/>
      <c r="W313">
        <v>310</v>
      </c>
      <c r="X313">
        <f>((('Pump Design Summary'!$E$16-'Pump Design Summary'!$D$16)/1000)*W313)+'Pump Design Summary'!$D$16</f>
        <v>0</v>
      </c>
      <c r="Y313">
        <f>IF(ISEVEN(W313),MAX('Pump Design Summary'!$D$28:$H$28)+50,0)</f>
        <v>50</v>
      </c>
      <c r="Z313"/>
    </row>
    <row r="314" spans="21:26" x14ac:dyDescent="0.25">
      <c r="U314"/>
      <c r="V314"/>
      <c r="W314">
        <v>311</v>
      </c>
      <c r="X314">
        <f>((('Pump Design Summary'!$E$16-'Pump Design Summary'!$D$16)/1000)*W314)+'Pump Design Summary'!$D$16</f>
        <v>0</v>
      </c>
      <c r="Y314">
        <f>IF(ISEVEN(W314),MAX('Pump Design Summary'!$D$28:$H$28)+50,0)</f>
        <v>0</v>
      </c>
      <c r="Z314"/>
    </row>
    <row r="315" spans="21:26" x14ac:dyDescent="0.25">
      <c r="U315"/>
      <c r="V315"/>
      <c r="W315">
        <v>312</v>
      </c>
      <c r="X315">
        <f>((('Pump Design Summary'!$E$16-'Pump Design Summary'!$D$16)/1000)*W315)+'Pump Design Summary'!$D$16</f>
        <v>0</v>
      </c>
      <c r="Y315">
        <f>IF(ISEVEN(W315),MAX('Pump Design Summary'!$D$28:$H$28)+50,0)</f>
        <v>50</v>
      </c>
      <c r="Z315"/>
    </row>
    <row r="316" spans="21:26" x14ac:dyDescent="0.25">
      <c r="U316"/>
      <c r="V316"/>
      <c r="W316">
        <v>313</v>
      </c>
      <c r="X316">
        <f>((('Pump Design Summary'!$E$16-'Pump Design Summary'!$D$16)/1000)*W316)+'Pump Design Summary'!$D$16</f>
        <v>0</v>
      </c>
      <c r="Y316">
        <f>IF(ISEVEN(W316),MAX('Pump Design Summary'!$D$28:$H$28)+50,0)</f>
        <v>0</v>
      </c>
      <c r="Z316"/>
    </row>
    <row r="317" spans="21:26" x14ac:dyDescent="0.25">
      <c r="U317"/>
      <c r="V317"/>
      <c r="W317">
        <v>314</v>
      </c>
      <c r="X317">
        <f>((('Pump Design Summary'!$E$16-'Pump Design Summary'!$D$16)/1000)*W317)+'Pump Design Summary'!$D$16</f>
        <v>0</v>
      </c>
      <c r="Y317">
        <f>IF(ISEVEN(W317),MAX('Pump Design Summary'!$D$28:$H$28)+50,0)</f>
        <v>50</v>
      </c>
      <c r="Z317"/>
    </row>
    <row r="318" spans="21:26" x14ac:dyDescent="0.25">
      <c r="U318"/>
      <c r="V318"/>
      <c r="W318">
        <v>315</v>
      </c>
      <c r="X318">
        <f>((('Pump Design Summary'!$E$16-'Pump Design Summary'!$D$16)/1000)*W318)+'Pump Design Summary'!$D$16</f>
        <v>0</v>
      </c>
      <c r="Y318">
        <f>IF(ISEVEN(W318),MAX('Pump Design Summary'!$D$28:$H$28)+50,0)</f>
        <v>0</v>
      </c>
      <c r="Z318"/>
    </row>
    <row r="319" spans="21:26" x14ac:dyDescent="0.25">
      <c r="U319"/>
      <c r="V319"/>
      <c r="W319">
        <v>316</v>
      </c>
      <c r="X319">
        <f>((('Pump Design Summary'!$E$16-'Pump Design Summary'!$D$16)/1000)*W319)+'Pump Design Summary'!$D$16</f>
        <v>0</v>
      </c>
      <c r="Y319">
        <f>IF(ISEVEN(W319),MAX('Pump Design Summary'!$D$28:$H$28)+50,0)</f>
        <v>50</v>
      </c>
      <c r="Z319"/>
    </row>
    <row r="320" spans="21:26" x14ac:dyDescent="0.25">
      <c r="U320"/>
      <c r="V320"/>
      <c r="W320">
        <v>317</v>
      </c>
      <c r="X320">
        <f>((('Pump Design Summary'!$E$16-'Pump Design Summary'!$D$16)/1000)*W320)+'Pump Design Summary'!$D$16</f>
        <v>0</v>
      </c>
      <c r="Y320">
        <f>IF(ISEVEN(W320),MAX('Pump Design Summary'!$D$28:$H$28)+50,0)</f>
        <v>0</v>
      </c>
      <c r="Z320"/>
    </row>
    <row r="321" spans="21:26" x14ac:dyDescent="0.25">
      <c r="U321"/>
      <c r="V321"/>
      <c r="W321">
        <v>318</v>
      </c>
      <c r="X321">
        <f>((('Pump Design Summary'!$E$16-'Pump Design Summary'!$D$16)/1000)*W321)+'Pump Design Summary'!$D$16</f>
        <v>0</v>
      </c>
      <c r="Y321">
        <f>IF(ISEVEN(W321),MAX('Pump Design Summary'!$D$28:$H$28)+50,0)</f>
        <v>50</v>
      </c>
      <c r="Z321"/>
    </row>
    <row r="322" spans="21:26" x14ac:dyDescent="0.25">
      <c r="U322"/>
      <c r="V322"/>
      <c r="W322">
        <v>319</v>
      </c>
      <c r="X322">
        <f>((('Pump Design Summary'!$E$16-'Pump Design Summary'!$D$16)/1000)*W322)+'Pump Design Summary'!$D$16</f>
        <v>0</v>
      </c>
      <c r="Y322">
        <f>IF(ISEVEN(W322),MAX('Pump Design Summary'!$D$28:$H$28)+50,0)</f>
        <v>0</v>
      </c>
      <c r="Z322"/>
    </row>
    <row r="323" spans="21:26" x14ac:dyDescent="0.25">
      <c r="U323"/>
      <c r="V323"/>
      <c r="W323">
        <v>320</v>
      </c>
      <c r="X323">
        <f>((('Pump Design Summary'!$E$16-'Pump Design Summary'!$D$16)/1000)*W323)+'Pump Design Summary'!$D$16</f>
        <v>0</v>
      </c>
      <c r="Y323">
        <f>IF(ISEVEN(W323),MAX('Pump Design Summary'!$D$28:$H$28)+50,0)</f>
        <v>50</v>
      </c>
      <c r="Z323"/>
    </row>
    <row r="324" spans="21:26" x14ac:dyDescent="0.25">
      <c r="U324"/>
      <c r="V324"/>
      <c r="W324">
        <v>321</v>
      </c>
      <c r="X324">
        <f>((('Pump Design Summary'!$E$16-'Pump Design Summary'!$D$16)/1000)*W324)+'Pump Design Summary'!$D$16</f>
        <v>0</v>
      </c>
      <c r="Y324">
        <f>IF(ISEVEN(W324),MAX('Pump Design Summary'!$D$28:$H$28)+50,0)</f>
        <v>0</v>
      </c>
      <c r="Z324"/>
    </row>
    <row r="325" spans="21:26" x14ac:dyDescent="0.25">
      <c r="U325"/>
      <c r="V325"/>
      <c r="W325">
        <v>322</v>
      </c>
      <c r="X325">
        <f>((('Pump Design Summary'!$E$16-'Pump Design Summary'!$D$16)/1000)*W325)+'Pump Design Summary'!$D$16</f>
        <v>0</v>
      </c>
      <c r="Y325">
        <f>IF(ISEVEN(W325),MAX('Pump Design Summary'!$D$28:$H$28)+50,0)</f>
        <v>50</v>
      </c>
      <c r="Z325"/>
    </row>
    <row r="326" spans="21:26" x14ac:dyDescent="0.25">
      <c r="U326"/>
      <c r="V326"/>
      <c r="W326">
        <v>323</v>
      </c>
      <c r="X326">
        <f>((('Pump Design Summary'!$E$16-'Pump Design Summary'!$D$16)/1000)*W326)+'Pump Design Summary'!$D$16</f>
        <v>0</v>
      </c>
      <c r="Y326">
        <f>IF(ISEVEN(W326),MAX('Pump Design Summary'!$D$28:$H$28)+50,0)</f>
        <v>0</v>
      </c>
      <c r="Z326"/>
    </row>
    <row r="327" spans="21:26" x14ac:dyDescent="0.25">
      <c r="U327"/>
      <c r="V327"/>
      <c r="W327">
        <v>324</v>
      </c>
      <c r="X327">
        <f>((('Pump Design Summary'!$E$16-'Pump Design Summary'!$D$16)/1000)*W327)+'Pump Design Summary'!$D$16</f>
        <v>0</v>
      </c>
      <c r="Y327">
        <f>IF(ISEVEN(W327),MAX('Pump Design Summary'!$D$28:$H$28)+50,0)</f>
        <v>50</v>
      </c>
      <c r="Z327"/>
    </row>
    <row r="328" spans="21:26" x14ac:dyDescent="0.25">
      <c r="U328"/>
      <c r="V328"/>
      <c r="W328">
        <v>325</v>
      </c>
      <c r="X328">
        <f>((('Pump Design Summary'!$E$16-'Pump Design Summary'!$D$16)/1000)*W328)+'Pump Design Summary'!$D$16</f>
        <v>0</v>
      </c>
      <c r="Y328">
        <f>IF(ISEVEN(W328),MAX('Pump Design Summary'!$D$28:$H$28)+50,0)</f>
        <v>0</v>
      </c>
      <c r="Z328"/>
    </row>
    <row r="329" spans="21:26" x14ac:dyDescent="0.25">
      <c r="U329"/>
      <c r="V329"/>
      <c r="W329">
        <v>326</v>
      </c>
      <c r="X329">
        <f>((('Pump Design Summary'!$E$16-'Pump Design Summary'!$D$16)/1000)*W329)+'Pump Design Summary'!$D$16</f>
        <v>0</v>
      </c>
      <c r="Y329">
        <f>IF(ISEVEN(W329),MAX('Pump Design Summary'!$D$28:$H$28)+50,0)</f>
        <v>50</v>
      </c>
      <c r="Z329"/>
    </row>
    <row r="330" spans="21:26" x14ac:dyDescent="0.25">
      <c r="U330"/>
      <c r="V330"/>
      <c r="W330">
        <v>327</v>
      </c>
      <c r="X330">
        <f>((('Pump Design Summary'!$E$16-'Pump Design Summary'!$D$16)/1000)*W330)+'Pump Design Summary'!$D$16</f>
        <v>0</v>
      </c>
      <c r="Y330">
        <f>IF(ISEVEN(W330),MAX('Pump Design Summary'!$D$28:$H$28)+50,0)</f>
        <v>0</v>
      </c>
      <c r="Z330"/>
    </row>
    <row r="331" spans="21:26" x14ac:dyDescent="0.25">
      <c r="U331"/>
      <c r="V331"/>
      <c r="W331">
        <v>328</v>
      </c>
      <c r="X331">
        <f>((('Pump Design Summary'!$E$16-'Pump Design Summary'!$D$16)/1000)*W331)+'Pump Design Summary'!$D$16</f>
        <v>0</v>
      </c>
      <c r="Y331">
        <f>IF(ISEVEN(W331),MAX('Pump Design Summary'!$D$28:$H$28)+50,0)</f>
        <v>50</v>
      </c>
      <c r="Z331"/>
    </row>
    <row r="332" spans="21:26" x14ac:dyDescent="0.25">
      <c r="U332"/>
      <c r="V332"/>
      <c r="W332">
        <v>329</v>
      </c>
      <c r="X332">
        <f>((('Pump Design Summary'!$E$16-'Pump Design Summary'!$D$16)/1000)*W332)+'Pump Design Summary'!$D$16</f>
        <v>0</v>
      </c>
      <c r="Y332">
        <f>IF(ISEVEN(W332),MAX('Pump Design Summary'!$D$28:$H$28)+50,0)</f>
        <v>0</v>
      </c>
      <c r="Z332"/>
    </row>
    <row r="333" spans="21:26" x14ac:dyDescent="0.25">
      <c r="U333"/>
      <c r="V333"/>
      <c r="W333">
        <v>330</v>
      </c>
      <c r="X333">
        <f>((('Pump Design Summary'!$E$16-'Pump Design Summary'!$D$16)/1000)*W333)+'Pump Design Summary'!$D$16</f>
        <v>0</v>
      </c>
      <c r="Y333">
        <f>IF(ISEVEN(W333),MAX('Pump Design Summary'!$D$28:$H$28)+50,0)</f>
        <v>50</v>
      </c>
      <c r="Z333"/>
    </row>
    <row r="334" spans="21:26" x14ac:dyDescent="0.25">
      <c r="U334"/>
      <c r="V334"/>
      <c r="W334">
        <v>331</v>
      </c>
      <c r="X334">
        <f>((('Pump Design Summary'!$E$16-'Pump Design Summary'!$D$16)/1000)*W334)+'Pump Design Summary'!$D$16</f>
        <v>0</v>
      </c>
      <c r="Y334">
        <f>IF(ISEVEN(W334),MAX('Pump Design Summary'!$D$28:$H$28)+50,0)</f>
        <v>0</v>
      </c>
      <c r="Z334"/>
    </row>
    <row r="335" spans="21:26" x14ac:dyDescent="0.25">
      <c r="U335"/>
      <c r="V335"/>
      <c r="W335">
        <v>332</v>
      </c>
      <c r="X335">
        <f>((('Pump Design Summary'!$E$16-'Pump Design Summary'!$D$16)/1000)*W335)+'Pump Design Summary'!$D$16</f>
        <v>0</v>
      </c>
      <c r="Y335">
        <f>IF(ISEVEN(W335),MAX('Pump Design Summary'!$D$28:$H$28)+50,0)</f>
        <v>50</v>
      </c>
      <c r="Z335"/>
    </row>
    <row r="336" spans="21:26" x14ac:dyDescent="0.25">
      <c r="U336"/>
      <c r="V336"/>
      <c r="W336">
        <v>333</v>
      </c>
      <c r="X336">
        <f>((('Pump Design Summary'!$E$16-'Pump Design Summary'!$D$16)/1000)*W336)+'Pump Design Summary'!$D$16</f>
        <v>0</v>
      </c>
      <c r="Y336">
        <f>IF(ISEVEN(W336),MAX('Pump Design Summary'!$D$28:$H$28)+50,0)</f>
        <v>0</v>
      </c>
      <c r="Z336"/>
    </row>
    <row r="337" spans="21:26" x14ac:dyDescent="0.25">
      <c r="U337"/>
      <c r="V337"/>
      <c r="W337">
        <v>334</v>
      </c>
      <c r="X337">
        <f>((('Pump Design Summary'!$E$16-'Pump Design Summary'!$D$16)/1000)*W337)+'Pump Design Summary'!$D$16</f>
        <v>0</v>
      </c>
      <c r="Y337">
        <f>IF(ISEVEN(W337),MAX('Pump Design Summary'!$D$28:$H$28)+50,0)</f>
        <v>50</v>
      </c>
      <c r="Z337"/>
    </row>
    <row r="338" spans="21:26" x14ac:dyDescent="0.25">
      <c r="U338"/>
      <c r="V338"/>
      <c r="W338">
        <v>335</v>
      </c>
      <c r="X338">
        <f>((('Pump Design Summary'!$E$16-'Pump Design Summary'!$D$16)/1000)*W338)+'Pump Design Summary'!$D$16</f>
        <v>0</v>
      </c>
      <c r="Y338">
        <f>IF(ISEVEN(W338),MAX('Pump Design Summary'!$D$28:$H$28)+50,0)</f>
        <v>0</v>
      </c>
      <c r="Z338"/>
    </row>
    <row r="339" spans="21:26" x14ac:dyDescent="0.25">
      <c r="U339"/>
      <c r="V339"/>
      <c r="W339">
        <v>336</v>
      </c>
      <c r="X339">
        <f>((('Pump Design Summary'!$E$16-'Pump Design Summary'!$D$16)/1000)*W339)+'Pump Design Summary'!$D$16</f>
        <v>0</v>
      </c>
      <c r="Y339">
        <f>IF(ISEVEN(W339),MAX('Pump Design Summary'!$D$28:$H$28)+50,0)</f>
        <v>50</v>
      </c>
      <c r="Z339"/>
    </row>
    <row r="340" spans="21:26" x14ac:dyDescent="0.25">
      <c r="U340"/>
      <c r="V340"/>
      <c r="W340">
        <v>337</v>
      </c>
      <c r="X340">
        <f>((('Pump Design Summary'!$E$16-'Pump Design Summary'!$D$16)/1000)*W340)+'Pump Design Summary'!$D$16</f>
        <v>0</v>
      </c>
      <c r="Y340">
        <f>IF(ISEVEN(W340),MAX('Pump Design Summary'!$D$28:$H$28)+50,0)</f>
        <v>0</v>
      </c>
      <c r="Z340"/>
    </row>
    <row r="341" spans="21:26" x14ac:dyDescent="0.25">
      <c r="U341"/>
      <c r="V341"/>
      <c r="W341">
        <v>338</v>
      </c>
      <c r="X341">
        <f>((('Pump Design Summary'!$E$16-'Pump Design Summary'!$D$16)/1000)*W341)+'Pump Design Summary'!$D$16</f>
        <v>0</v>
      </c>
      <c r="Y341">
        <f>IF(ISEVEN(W341),MAX('Pump Design Summary'!$D$28:$H$28)+50,0)</f>
        <v>50</v>
      </c>
      <c r="Z341"/>
    </row>
    <row r="342" spans="21:26" x14ac:dyDescent="0.25">
      <c r="U342"/>
      <c r="V342"/>
      <c r="W342">
        <v>339</v>
      </c>
      <c r="X342">
        <f>((('Pump Design Summary'!$E$16-'Pump Design Summary'!$D$16)/1000)*W342)+'Pump Design Summary'!$D$16</f>
        <v>0</v>
      </c>
      <c r="Y342">
        <f>IF(ISEVEN(W342),MAX('Pump Design Summary'!$D$28:$H$28)+50,0)</f>
        <v>0</v>
      </c>
      <c r="Z342"/>
    </row>
    <row r="343" spans="21:26" x14ac:dyDescent="0.25">
      <c r="U343"/>
      <c r="V343"/>
      <c r="W343">
        <v>340</v>
      </c>
      <c r="X343">
        <f>((('Pump Design Summary'!$E$16-'Pump Design Summary'!$D$16)/1000)*W343)+'Pump Design Summary'!$D$16</f>
        <v>0</v>
      </c>
      <c r="Y343">
        <f>IF(ISEVEN(W343),MAX('Pump Design Summary'!$D$28:$H$28)+50,0)</f>
        <v>50</v>
      </c>
      <c r="Z343"/>
    </row>
    <row r="344" spans="21:26" x14ac:dyDescent="0.25">
      <c r="U344"/>
      <c r="V344"/>
      <c r="W344">
        <v>341</v>
      </c>
      <c r="X344">
        <f>((('Pump Design Summary'!$E$16-'Pump Design Summary'!$D$16)/1000)*W344)+'Pump Design Summary'!$D$16</f>
        <v>0</v>
      </c>
      <c r="Y344">
        <f>IF(ISEVEN(W344),MAX('Pump Design Summary'!$D$28:$H$28)+50,0)</f>
        <v>0</v>
      </c>
      <c r="Z344"/>
    </row>
    <row r="345" spans="21:26" x14ac:dyDescent="0.25">
      <c r="U345"/>
      <c r="V345"/>
      <c r="W345">
        <v>342</v>
      </c>
      <c r="X345">
        <f>((('Pump Design Summary'!$E$16-'Pump Design Summary'!$D$16)/1000)*W345)+'Pump Design Summary'!$D$16</f>
        <v>0</v>
      </c>
      <c r="Y345">
        <f>IF(ISEVEN(W345),MAX('Pump Design Summary'!$D$28:$H$28)+50,0)</f>
        <v>50</v>
      </c>
      <c r="Z345"/>
    </row>
    <row r="346" spans="21:26" x14ac:dyDescent="0.25">
      <c r="U346"/>
      <c r="V346"/>
      <c r="W346">
        <v>343</v>
      </c>
      <c r="X346">
        <f>((('Pump Design Summary'!$E$16-'Pump Design Summary'!$D$16)/1000)*W346)+'Pump Design Summary'!$D$16</f>
        <v>0</v>
      </c>
      <c r="Y346">
        <f>IF(ISEVEN(W346),MAX('Pump Design Summary'!$D$28:$H$28)+50,0)</f>
        <v>0</v>
      </c>
      <c r="Z346"/>
    </row>
    <row r="347" spans="21:26" x14ac:dyDescent="0.25">
      <c r="U347"/>
      <c r="V347"/>
      <c r="W347">
        <v>344</v>
      </c>
      <c r="X347">
        <f>((('Pump Design Summary'!$E$16-'Pump Design Summary'!$D$16)/1000)*W347)+'Pump Design Summary'!$D$16</f>
        <v>0</v>
      </c>
      <c r="Y347">
        <f>IF(ISEVEN(W347),MAX('Pump Design Summary'!$D$28:$H$28)+50,0)</f>
        <v>50</v>
      </c>
      <c r="Z347"/>
    </row>
    <row r="348" spans="21:26" x14ac:dyDescent="0.25">
      <c r="U348"/>
      <c r="V348"/>
      <c r="W348">
        <v>345</v>
      </c>
      <c r="X348">
        <f>((('Pump Design Summary'!$E$16-'Pump Design Summary'!$D$16)/1000)*W348)+'Pump Design Summary'!$D$16</f>
        <v>0</v>
      </c>
      <c r="Y348">
        <f>IF(ISEVEN(W348),MAX('Pump Design Summary'!$D$28:$H$28)+50,0)</f>
        <v>0</v>
      </c>
      <c r="Z348"/>
    </row>
    <row r="349" spans="21:26" x14ac:dyDescent="0.25">
      <c r="U349"/>
      <c r="V349"/>
      <c r="W349">
        <v>346</v>
      </c>
      <c r="X349">
        <f>((('Pump Design Summary'!$E$16-'Pump Design Summary'!$D$16)/1000)*W349)+'Pump Design Summary'!$D$16</f>
        <v>0</v>
      </c>
      <c r="Y349">
        <f>IF(ISEVEN(W349),MAX('Pump Design Summary'!$D$28:$H$28)+50,0)</f>
        <v>50</v>
      </c>
      <c r="Z349"/>
    </row>
    <row r="350" spans="21:26" x14ac:dyDescent="0.25">
      <c r="U350"/>
      <c r="V350"/>
      <c r="W350">
        <v>347</v>
      </c>
      <c r="X350">
        <f>((('Pump Design Summary'!$E$16-'Pump Design Summary'!$D$16)/1000)*W350)+'Pump Design Summary'!$D$16</f>
        <v>0</v>
      </c>
      <c r="Y350">
        <f>IF(ISEVEN(W350),MAX('Pump Design Summary'!$D$28:$H$28)+50,0)</f>
        <v>0</v>
      </c>
      <c r="Z350"/>
    </row>
    <row r="351" spans="21:26" x14ac:dyDescent="0.25">
      <c r="U351"/>
      <c r="V351"/>
      <c r="W351">
        <v>348</v>
      </c>
      <c r="X351">
        <f>((('Pump Design Summary'!$E$16-'Pump Design Summary'!$D$16)/1000)*W351)+'Pump Design Summary'!$D$16</f>
        <v>0</v>
      </c>
      <c r="Y351">
        <f>IF(ISEVEN(W351),MAX('Pump Design Summary'!$D$28:$H$28)+50,0)</f>
        <v>50</v>
      </c>
      <c r="Z351"/>
    </row>
    <row r="352" spans="21:26" x14ac:dyDescent="0.25">
      <c r="U352"/>
      <c r="V352"/>
      <c r="W352">
        <v>349</v>
      </c>
      <c r="X352">
        <f>((('Pump Design Summary'!$E$16-'Pump Design Summary'!$D$16)/1000)*W352)+'Pump Design Summary'!$D$16</f>
        <v>0</v>
      </c>
      <c r="Y352">
        <f>IF(ISEVEN(W352),MAX('Pump Design Summary'!$D$28:$H$28)+50,0)</f>
        <v>0</v>
      </c>
      <c r="Z352"/>
    </row>
    <row r="353" spans="21:26" x14ac:dyDescent="0.25">
      <c r="U353"/>
      <c r="V353"/>
      <c r="W353">
        <v>350</v>
      </c>
      <c r="X353">
        <f>((('Pump Design Summary'!$E$16-'Pump Design Summary'!$D$16)/1000)*W353)+'Pump Design Summary'!$D$16</f>
        <v>0</v>
      </c>
      <c r="Y353">
        <f>IF(ISEVEN(W353),MAX('Pump Design Summary'!$D$28:$H$28)+50,0)</f>
        <v>50</v>
      </c>
      <c r="Z353"/>
    </row>
    <row r="354" spans="21:26" x14ac:dyDescent="0.25">
      <c r="U354"/>
      <c r="V354"/>
      <c r="W354">
        <v>351</v>
      </c>
      <c r="X354">
        <f>((('Pump Design Summary'!$E$16-'Pump Design Summary'!$D$16)/1000)*W354)+'Pump Design Summary'!$D$16</f>
        <v>0</v>
      </c>
      <c r="Y354">
        <f>IF(ISEVEN(W354),MAX('Pump Design Summary'!$D$28:$H$28)+50,0)</f>
        <v>0</v>
      </c>
      <c r="Z354"/>
    </row>
    <row r="355" spans="21:26" x14ac:dyDescent="0.25">
      <c r="U355"/>
      <c r="V355"/>
      <c r="W355">
        <v>352</v>
      </c>
      <c r="X355">
        <f>((('Pump Design Summary'!$E$16-'Pump Design Summary'!$D$16)/1000)*W355)+'Pump Design Summary'!$D$16</f>
        <v>0</v>
      </c>
      <c r="Y355">
        <f>IF(ISEVEN(W355),MAX('Pump Design Summary'!$D$28:$H$28)+50,0)</f>
        <v>50</v>
      </c>
      <c r="Z355"/>
    </row>
    <row r="356" spans="21:26" x14ac:dyDescent="0.25">
      <c r="U356"/>
      <c r="V356"/>
      <c r="W356">
        <v>353</v>
      </c>
      <c r="X356">
        <f>((('Pump Design Summary'!$E$16-'Pump Design Summary'!$D$16)/1000)*W356)+'Pump Design Summary'!$D$16</f>
        <v>0</v>
      </c>
      <c r="Y356">
        <f>IF(ISEVEN(W356),MAX('Pump Design Summary'!$D$28:$H$28)+50,0)</f>
        <v>0</v>
      </c>
      <c r="Z356"/>
    </row>
    <row r="357" spans="21:26" x14ac:dyDescent="0.25">
      <c r="U357"/>
      <c r="V357"/>
      <c r="W357">
        <v>354</v>
      </c>
      <c r="X357">
        <f>((('Pump Design Summary'!$E$16-'Pump Design Summary'!$D$16)/1000)*W357)+'Pump Design Summary'!$D$16</f>
        <v>0</v>
      </c>
      <c r="Y357">
        <f>IF(ISEVEN(W357),MAX('Pump Design Summary'!$D$28:$H$28)+50,0)</f>
        <v>50</v>
      </c>
      <c r="Z357"/>
    </row>
    <row r="358" spans="21:26" x14ac:dyDescent="0.25">
      <c r="U358"/>
      <c r="V358"/>
      <c r="W358">
        <v>355</v>
      </c>
      <c r="X358">
        <f>((('Pump Design Summary'!$E$16-'Pump Design Summary'!$D$16)/1000)*W358)+'Pump Design Summary'!$D$16</f>
        <v>0</v>
      </c>
      <c r="Y358">
        <f>IF(ISEVEN(W358),MAX('Pump Design Summary'!$D$28:$H$28)+50,0)</f>
        <v>0</v>
      </c>
      <c r="Z358"/>
    </row>
    <row r="359" spans="21:26" x14ac:dyDescent="0.25">
      <c r="U359"/>
      <c r="V359"/>
      <c r="W359">
        <v>356</v>
      </c>
      <c r="X359">
        <f>((('Pump Design Summary'!$E$16-'Pump Design Summary'!$D$16)/1000)*W359)+'Pump Design Summary'!$D$16</f>
        <v>0</v>
      </c>
      <c r="Y359">
        <f>IF(ISEVEN(W359),MAX('Pump Design Summary'!$D$28:$H$28)+50,0)</f>
        <v>50</v>
      </c>
      <c r="Z359"/>
    </row>
    <row r="360" spans="21:26" x14ac:dyDescent="0.25">
      <c r="U360"/>
      <c r="V360"/>
      <c r="W360">
        <v>357</v>
      </c>
      <c r="X360">
        <f>((('Pump Design Summary'!$E$16-'Pump Design Summary'!$D$16)/1000)*W360)+'Pump Design Summary'!$D$16</f>
        <v>0</v>
      </c>
      <c r="Y360">
        <f>IF(ISEVEN(W360),MAX('Pump Design Summary'!$D$28:$H$28)+50,0)</f>
        <v>0</v>
      </c>
      <c r="Z360"/>
    </row>
    <row r="361" spans="21:26" x14ac:dyDescent="0.25">
      <c r="U361"/>
      <c r="V361"/>
      <c r="W361">
        <v>358</v>
      </c>
      <c r="X361">
        <f>((('Pump Design Summary'!$E$16-'Pump Design Summary'!$D$16)/1000)*W361)+'Pump Design Summary'!$D$16</f>
        <v>0</v>
      </c>
      <c r="Y361">
        <f>IF(ISEVEN(W361),MAX('Pump Design Summary'!$D$28:$H$28)+50,0)</f>
        <v>50</v>
      </c>
      <c r="Z361"/>
    </row>
    <row r="362" spans="21:26" x14ac:dyDescent="0.25">
      <c r="U362"/>
      <c r="V362"/>
      <c r="W362">
        <v>359</v>
      </c>
      <c r="X362">
        <f>((('Pump Design Summary'!$E$16-'Pump Design Summary'!$D$16)/1000)*W362)+'Pump Design Summary'!$D$16</f>
        <v>0</v>
      </c>
      <c r="Y362">
        <f>IF(ISEVEN(W362),MAX('Pump Design Summary'!$D$28:$H$28)+50,0)</f>
        <v>0</v>
      </c>
      <c r="Z362"/>
    </row>
    <row r="363" spans="21:26" x14ac:dyDescent="0.25">
      <c r="U363"/>
      <c r="V363"/>
      <c r="W363">
        <v>360</v>
      </c>
      <c r="X363">
        <f>((('Pump Design Summary'!$E$16-'Pump Design Summary'!$D$16)/1000)*W363)+'Pump Design Summary'!$D$16</f>
        <v>0</v>
      </c>
      <c r="Y363">
        <f>IF(ISEVEN(W363),MAX('Pump Design Summary'!$D$28:$H$28)+50,0)</f>
        <v>50</v>
      </c>
      <c r="Z363"/>
    </row>
    <row r="364" spans="21:26" x14ac:dyDescent="0.25">
      <c r="U364"/>
      <c r="V364"/>
      <c r="W364">
        <v>361</v>
      </c>
      <c r="X364">
        <f>((('Pump Design Summary'!$E$16-'Pump Design Summary'!$D$16)/1000)*W364)+'Pump Design Summary'!$D$16</f>
        <v>0</v>
      </c>
      <c r="Y364">
        <f>IF(ISEVEN(W364),MAX('Pump Design Summary'!$D$28:$H$28)+50,0)</f>
        <v>0</v>
      </c>
      <c r="Z364"/>
    </row>
    <row r="365" spans="21:26" x14ac:dyDescent="0.25">
      <c r="U365"/>
      <c r="V365"/>
      <c r="W365">
        <v>362</v>
      </c>
      <c r="X365">
        <f>((('Pump Design Summary'!$E$16-'Pump Design Summary'!$D$16)/1000)*W365)+'Pump Design Summary'!$D$16</f>
        <v>0</v>
      </c>
      <c r="Y365">
        <f>IF(ISEVEN(W365),MAX('Pump Design Summary'!$D$28:$H$28)+50,0)</f>
        <v>50</v>
      </c>
      <c r="Z365"/>
    </row>
    <row r="366" spans="21:26" x14ac:dyDescent="0.25">
      <c r="U366"/>
      <c r="V366"/>
      <c r="W366">
        <v>363</v>
      </c>
      <c r="X366">
        <f>((('Pump Design Summary'!$E$16-'Pump Design Summary'!$D$16)/1000)*W366)+'Pump Design Summary'!$D$16</f>
        <v>0</v>
      </c>
      <c r="Y366">
        <f>IF(ISEVEN(W366),MAX('Pump Design Summary'!$D$28:$H$28)+50,0)</f>
        <v>0</v>
      </c>
      <c r="Z366"/>
    </row>
    <row r="367" spans="21:26" x14ac:dyDescent="0.25">
      <c r="U367"/>
      <c r="V367"/>
      <c r="W367">
        <v>364</v>
      </c>
      <c r="X367">
        <f>((('Pump Design Summary'!$E$16-'Pump Design Summary'!$D$16)/1000)*W367)+'Pump Design Summary'!$D$16</f>
        <v>0</v>
      </c>
      <c r="Y367">
        <f>IF(ISEVEN(W367),MAX('Pump Design Summary'!$D$28:$H$28)+50,0)</f>
        <v>50</v>
      </c>
      <c r="Z367"/>
    </row>
    <row r="368" spans="21:26" x14ac:dyDescent="0.25">
      <c r="U368"/>
      <c r="V368"/>
      <c r="W368">
        <v>365</v>
      </c>
      <c r="X368">
        <f>((('Pump Design Summary'!$E$16-'Pump Design Summary'!$D$16)/1000)*W368)+'Pump Design Summary'!$D$16</f>
        <v>0</v>
      </c>
      <c r="Y368">
        <f>IF(ISEVEN(W368),MAX('Pump Design Summary'!$D$28:$H$28)+50,0)</f>
        <v>0</v>
      </c>
      <c r="Z368"/>
    </row>
    <row r="369" spans="21:26" x14ac:dyDescent="0.25">
      <c r="U369"/>
      <c r="V369"/>
      <c r="W369">
        <v>366</v>
      </c>
      <c r="X369">
        <f>((('Pump Design Summary'!$E$16-'Pump Design Summary'!$D$16)/1000)*W369)+'Pump Design Summary'!$D$16</f>
        <v>0</v>
      </c>
      <c r="Y369">
        <f>IF(ISEVEN(W369),MAX('Pump Design Summary'!$D$28:$H$28)+50,0)</f>
        <v>50</v>
      </c>
      <c r="Z369"/>
    </row>
    <row r="370" spans="21:26" x14ac:dyDescent="0.25">
      <c r="U370"/>
      <c r="V370"/>
      <c r="W370">
        <v>367</v>
      </c>
      <c r="X370">
        <f>((('Pump Design Summary'!$E$16-'Pump Design Summary'!$D$16)/1000)*W370)+'Pump Design Summary'!$D$16</f>
        <v>0</v>
      </c>
      <c r="Y370">
        <f>IF(ISEVEN(W370),MAX('Pump Design Summary'!$D$28:$H$28)+50,0)</f>
        <v>0</v>
      </c>
      <c r="Z370"/>
    </row>
    <row r="371" spans="21:26" x14ac:dyDescent="0.25">
      <c r="U371"/>
      <c r="V371"/>
      <c r="W371">
        <v>368</v>
      </c>
      <c r="X371">
        <f>((('Pump Design Summary'!$E$16-'Pump Design Summary'!$D$16)/1000)*W371)+'Pump Design Summary'!$D$16</f>
        <v>0</v>
      </c>
      <c r="Y371">
        <f>IF(ISEVEN(W371),MAX('Pump Design Summary'!$D$28:$H$28)+50,0)</f>
        <v>50</v>
      </c>
      <c r="Z371"/>
    </row>
    <row r="372" spans="21:26" x14ac:dyDescent="0.25">
      <c r="U372"/>
      <c r="V372"/>
      <c r="W372">
        <v>369</v>
      </c>
      <c r="X372">
        <f>((('Pump Design Summary'!$E$16-'Pump Design Summary'!$D$16)/1000)*W372)+'Pump Design Summary'!$D$16</f>
        <v>0</v>
      </c>
      <c r="Y372">
        <f>IF(ISEVEN(W372),MAX('Pump Design Summary'!$D$28:$H$28)+50,0)</f>
        <v>0</v>
      </c>
      <c r="Z372"/>
    </row>
    <row r="373" spans="21:26" x14ac:dyDescent="0.25">
      <c r="U373"/>
      <c r="V373"/>
      <c r="W373">
        <v>370</v>
      </c>
      <c r="X373">
        <f>((('Pump Design Summary'!$E$16-'Pump Design Summary'!$D$16)/1000)*W373)+'Pump Design Summary'!$D$16</f>
        <v>0</v>
      </c>
      <c r="Y373">
        <f>IF(ISEVEN(W373),MAX('Pump Design Summary'!$D$28:$H$28)+50,0)</f>
        <v>50</v>
      </c>
      <c r="Z373"/>
    </row>
    <row r="374" spans="21:26" x14ac:dyDescent="0.25">
      <c r="U374"/>
      <c r="V374"/>
      <c r="W374">
        <v>371</v>
      </c>
      <c r="X374">
        <f>((('Pump Design Summary'!$E$16-'Pump Design Summary'!$D$16)/1000)*W374)+'Pump Design Summary'!$D$16</f>
        <v>0</v>
      </c>
      <c r="Y374">
        <f>IF(ISEVEN(W374),MAX('Pump Design Summary'!$D$28:$H$28)+50,0)</f>
        <v>0</v>
      </c>
      <c r="Z374"/>
    </row>
    <row r="375" spans="21:26" x14ac:dyDescent="0.25">
      <c r="U375"/>
      <c r="V375"/>
      <c r="W375">
        <v>372</v>
      </c>
      <c r="X375">
        <f>((('Pump Design Summary'!$E$16-'Pump Design Summary'!$D$16)/1000)*W375)+'Pump Design Summary'!$D$16</f>
        <v>0</v>
      </c>
      <c r="Y375">
        <f>IF(ISEVEN(W375),MAX('Pump Design Summary'!$D$28:$H$28)+50,0)</f>
        <v>50</v>
      </c>
      <c r="Z375"/>
    </row>
    <row r="376" spans="21:26" x14ac:dyDescent="0.25">
      <c r="U376"/>
      <c r="V376"/>
      <c r="W376">
        <v>373</v>
      </c>
      <c r="X376">
        <f>((('Pump Design Summary'!$E$16-'Pump Design Summary'!$D$16)/1000)*W376)+'Pump Design Summary'!$D$16</f>
        <v>0</v>
      </c>
      <c r="Y376">
        <f>IF(ISEVEN(W376),MAX('Pump Design Summary'!$D$28:$H$28)+50,0)</f>
        <v>0</v>
      </c>
      <c r="Z376"/>
    </row>
    <row r="377" spans="21:26" x14ac:dyDescent="0.25">
      <c r="U377"/>
      <c r="V377"/>
      <c r="W377">
        <v>374</v>
      </c>
      <c r="X377">
        <f>((('Pump Design Summary'!$E$16-'Pump Design Summary'!$D$16)/1000)*W377)+'Pump Design Summary'!$D$16</f>
        <v>0</v>
      </c>
      <c r="Y377">
        <f>IF(ISEVEN(W377),MAX('Pump Design Summary'!$D$28:$H$28)+50,0)</f>
        <v>50</v>
      </c>
      <c r="Z377"/>
    </row>
    <row r="378" spans="21:26" x14ac:dyDescent="0.25">
      <c r="U378"/>
      <c r="V378"/>
      <c r="W378">
        <v>375</v>
      </c>
      <c r="X378">
        <f>((('Pump Design Summary'!$E$16-'Pump Design Summary'!$D$16)/1000)*W378)+'Pump Design Summary'!$D$16</f>
        <v>0</v>
      </c>
      <c r="Y378">
        <f>IF(ISEVEN(W378),MAX('Pump Design Summary'!$D$28:$H$28)+50,0)</f>
        <v>0</v>
      </c>
      <c r="Z378"/>
    </row>
    <row r="379" spans="21:26" x14ac:dyDescent="0.25">
      <c r="U379"/>
      <c r="V379"/>
      <c r="W379">
        <v>376</v>
      </c>
      <c r="X379">
        <f>((('Pump Design Summary'!$E$16-'Pump Design Summary'!$D$16)/1000)*W379)+'Pump Design Summary'!$D$16</f>
        <v>0</v>
      </c>
      <c r="Y379">
        <f>IF(ISEVEN(W379),MAX('Pump Design Summary'!$D$28:$H$28)+50,0)</f>
        <v>50</v>
      </c>
      <c r="Z379"/>
    </row>
    <row r="380" spans="21:26" x14ac:dyDescent="0.25">
      <c r="U380"/>
      <c r="V380"/>
      <c r="W380">
        <v>377</v>
      </c>
      <c r="X380">
        <f>((('Pump Design Summary'!$E$16-'Pump Design Summary'!$D$16)/1000)*W380)+'Pump Design Summary'!$D$16</f>
        <v>0</v>
      </c>
      <c r="Y380">
        <f>IF(ISEVEN(W380),MAX('Pump Design Summary'!$D$28:$H$28)+50,0)</f>
        <v>0</v>
      </c>
      <c r="Z380"/>
    </row>
    <row r="381" spans="21:26" x14ac:dyDescent="0.25">
      <c r="U381"/>
      <c r="V381"/>
      <c r="W381">
        <v>378</v>
      </c>
      <c r="X381">
        <f>((('Pump Design Summary'!$E$16-'Pump Design Summary'!$D$16)/1000)*W381)+'Pump Design Summary'!$D$16</f>
        <v>0</v>
      </c>
      <c r="Y381">
        <f>IF(ISEVEN(W381),MAX('Pump Design Summary'!$D$28:$H$28)+50,0)</f>
        <v>50</v>
      </c>
      <c r="Z381"/>
    </row>
    <row r="382" spans="21:26" x14ac:dyDescent="0.25">
      <c r="U382"/>
      <c r="V382"/>
      <c r="W382">
        <v>379</v>
      </c>
      <c r="X382">
        <f>((('Pump Design Summary'!$E$16-'Pump Design Summary'!$D$16)/1000)*W382)+'Pump Design Summary'!$D$16</f>
        <v>0</v>
      </c>
      <c r="Y382">
        <f>IF(ISEVEN(W382),MAX('Pump Design Summary'!$D$28:$H$28)+50,0)</f>
        <v>0</v>
      </c>
      <c r="Z382"/>
    </row>
    <row r="383" spans="21:26" x14ac:dyDescent="0.25">
      <c r="U383"/>
      <c r="V383"/>
      <c r="W383">
        <v>380</v>
      </c>
      <c r="X383">
        <f>((('Pump Design Summary'!$E$16-'Pump Design Summary'!$D$16)/1000)*W383)+'Pump Design Summary'!$D$16</f>
        <v>0</v>
      </c>
      <c r="Y383">
        <f>IF(ISEVEN(W383),MAX('Pump Design Summary'!$D$28:$H$28)+50,0)</f>
        <v>50</v>
      </c>
      <c r="Z383"/>
    </row>
    <row r="384" spans="21:26" x14ac:dyDescent="0.25">
      <c r="U384"/>
      <c r="V384"/>
      <c r="W384">
        <v>381</v>
      </c>
      <c r="X384">
        <f>((('Pump Design Summary'!$E$16-'Pump Design Summary'!$D$16)/1000)*W384)+'Pump Design Summary'!$D$16</f>
        <v>0</v>
      </c>
      <c r="Y384">
        <f>IF(ISEVEN(W384),MAX('Pump Design Summary'!$D$28:$H$28)+50,0)</f>
        <v>0</v>
      </c>
      <c r="Z384"/>
    </row>
    <row r="385" spans="21:26" x14ac:dyDescent="0.25">
      <c r="U385"/>
      <c r="V385"/>
      <c r="W385">
        <v>382</v>
      </c>
      <c r="X385">
        <f>((('Pump Design Summary'!$E$16-'Pump Design Summary'!$D$16)/1000)*W385)+'Pump Design Summary'!$D$16</f>
        <v>0</v>
      </c>
      <c r="Y385">
        <f>IF(ISEVEN(W385),MAX('Pump Design Summary'!$D$28:$H$28)+50,0)</f>
        <v>50</v>
      </c>
      <c r="Z385"/>
    </row>
    <row r="386" spans="21:26" x14ac:dyDescent="0.25">
      <c r="U386"/>
      <c r="V386"/>
      <c r="W386">
        <v>383</v>
      </c>
      <c r="X386">
        <f>((('Pump Design Summary'!$E$16-'Pump Design Summary'!$D$16)/1000)*W386)+'Pump Design Summary'!$D$16</f>
        <v>0</v>
      </c>
      <c r="Y386">
        <f>IF(ISEVEN(W386),MAX('Pump Design Summary'!$D$28:$H$28)+50,0)</f>
        <v>0</v>
      </c>
      <c r="Z386"/>
    </row>
    <row r="387" spans="21:26" x14ac:dyDescent="0.25">
      <c r="U387"/>
      <c r="V387"/>
      <c r="W387">
        <v>384</v>
      </c>
      <c r="X387">
        <f>((('Pump Design Summary'!$E$16-'Pump Design Summary'!$D$16)/1000)*W387)+'Pump Design Summary'!$D$16</f>
        <v>0</v>
      </c>
      <c r="Y387">
        <f>IF(ISEVEN(W387),MAX('Pump Design Summary'!$D$28:$H$28)+50,0)</f>
        <v>50</v>
      </c>
      <c r="Z387"/>
    </row>
    <row r="388" spans="21:26" x14ac:dyDescent="0.25">
      <c r="U388"/>
      <c r="V388"/>
      <c r="W388">
        <v>385</v>
      </c>
      <c r="X388">
        <f>((('Pump Design Summary'!$E$16-'Pump Design Summary'!$D$16)/1000)*W388)+'Pump Design Summary'!$D$16</f>
        <v>0</v>
      </c>
      <c r="Y388">
        <f>IF(ISEVEN(W388),MAX('Pump Design Summary'!$D$28:$H$28)+50,0)</f>
        <v>0</v>
      </c>
      <c r="Z388"/>
    </row>
    <row r="389" spans="21:26" x14ac:dyDescent="0.25">
      <c r="U389"/>
      <c r="V389"/>
      <c r="W389">
        <v>386</v>
      </c>
      <c r="X389">
        <f>((('Pump Design Summary'!$E$16-'Pump Design Summary'!$D$16)/1000)*W389)+'Pump Design Summary'!$D$16</f>
        <v>0</v>
      </c>
      <c r="Y389">
        <f>IF(ISEVEN(W389),MAX('Pump Design Summary'!$D$28:$H$28)+50,0)</f>
        <v>50</v>
      </c>
      <c r="Z389"/>
    </row>
    <row r="390" spans="21:26" x14ac:dyDescent="0.25">
      <c r="U390"/>
      <c r="V390"/>
      <c r="W390">
        <v>387</v>
      </c>
      <c r="X390">
        <f>((('Pump Design Summary'!$E$16-'Pump Design Summary'!$D$16)/1000)*W390)+'Pump Design Summary'!$D$16</f>
        <v>0</v>
      </c>
      <c r="Y390">
        <f>IF(ISEVEN(W390),MAX('Pump Design Summary'!$D$28:$H$28)+50,0)</f>
        <v>0</v>
      </c>
      <c r="Z390"/>
    </row>
    <row r="391" spans="21:26" x14ac:dyDescent="0.25">
      <c r="U391"/>
      <c r="V391"/>
      <c r="W391">
        <v>388</v>
      </c>
      <c r="X391">
        <f>((('Pump Design Summary'!$E$16-'Pump Design Summary'!$D$16)/1000)*W391)+'Pump Design Summary'!$D$16</f>
        <v>0</v>
      </c>
      <c r="Y391">
        <f>IF(ISEVEN(W391),MAX('Pump Design Summary'!$D$28:$H$28)+50,0)</f>
        <v>50</v>
      </c>
      <c r="Z391"/>
    </row>
    <row r="392" spans="21:26" x14ac:dyDescent="0.25">
      <c r="U392"/>
      <c r="V392"/>
      <c r="W392">
        <v>389</v>
      </c>
      <c r="X392">
        <f>((('Pump Design Summary'!$E$16-'Pump Design Summary'!$D$16)/1000)*W392)+'Pump Design Summary'!$D$16</f>
        <v>0</v>
      </c>
      <c r="Y392">
        <f>IF(ISEVEN(W392),MAX('Pump Design Summary'!$D$28:$H$28)+50,0)</f>
        <v>0</v>
      </c>
      <c r="Z392"/>
    </row>
    <row r="393" spans="21:26" x14ac:dyDescent="0.25">
      <c r="U393"/>
      <c r="V393"/>
      <c r="W393">
        <v>390</v>
      </c>
      <c r="X393">
        <f>((('Pump Design Summary'!$E$16-'Pump Design Summary'!$D$16)/1000)*W393)+'Pump Design Summary'!$D$16</f>
        <v>0</v>
      </c>
      <c r="Y393">
        <f>IF(ISEVEN(W393),MAX('Pump Design Summary'!$D$28:$H$28)+50,0)</f>
        <v>50</v>
      </c>
      <c r="Z393"/>
    </row>
    <row r="394" spans="21:26" x14ac:dyDescent="0.25">
      <c r="U394"/>
      <c r="V394"/>
      <c r="W394">
        <v>391</v>
      </c>
      <c r="X394">
        <f>((('Pump Design Summary'!$E$16-'Pump Design Summary'!$D$16)/1000)*W394)+'Pump Design Summary'!$D$16</f>
        <v>0</v>
      </c>
      <c r="Y394">
        <f>IF(ISEVEN(W394),MAX('Pump Design Summary'!$D$28:$H$28)+50,0)</f>
        <v>0</v>
      </c>
      <c r="Z394"/>
    </row>
    <row r="395" spans="21:26" x14ac:dyDescent="0.25">
      <c r="U395"/>
      <c r="V395"/>
      <c r="W395">
        <v>392</v>
      </c>
      <c r="X395">
        <f>((('Pump Design Summary'!$E$16-'Pump Design Summary'!$D$16)/1000)*W395)+'Pump Design Summary'!$D$16</f>
        <v>0</v>
      </c>
      <c r="Y395">
        <f>IF(ISEVEN(W395),MAX('Pump Design Summary'!$D$28:$H$28)+50,0)</f>
        <v>50</v>
      </c>
      <c r="Z395"/>
    </row>
    <row r="396" spans="21:26" x14ac:dyDescent="0.25">
      <c r="U396"/>
      <c r="V396"/>
      <c r="W396">
        <v>393</v>
      </c>
      <c r="X396">
        <f>((('Pump Design Summary'!$E$16-'Pump Design Summary'!$D$16)/1000)*W396)+'Pump Design Summary'!$D$16</f>
        <v>0</v>
      </c>
      <c r="Y396">
        <f>IF(ISEVEN(W396),MAX('Pump Design Summary'!$D$28:$H$28)+50,0)</f>
        <v>0</v>
      </c>
      <c r="Z396"/>
    </row>
    <row r="397" spans="21:26" x14ac:dyDescent="0.25">
      <c r="U397"/>
      <c r="V397"/>
      <c r="W397">
        <v>394</v>
      </c>
      <c r="X397">
        <f>((('Pump Design Summary'!$E$16-'Pump Design Summary'!$D$16)/1000)*W397)+'Pump Design Summary'!$D$16</f>
        <v>0</v>
      </c>
      <c r="Y397">
        <f>IF(ISEVEN(W397),MAX('Pump Design Summary'!$D$28:$H$28)+50,0)</f>
        <v>50</v>
      </c>
      <c r="Z397"/>
    </row>
    <row r="398" spans="21:26" x14ac:dyDescent="0.25">
      <c r="U398"/>
      <c r="V398"/>
      <c r="W398">
        <v>395</v>
      </c>
      <c r="X398">
        <f>((('Pump Design Summary'!$E$16-'Pump Design Summary'!$D$16)/1000)*W398)+'Pump Design Summary'!$D$16</f>
        <v>0</v>
      </c>
      <c r="Y398">
        <f>IF(ISEVEN(W398),MAX('Pump Design Summary'!$D$28:$H$28)+50,0)</f>
        <v>0</v>
      </c>
      <c r="Z398"/>
    </row>
    <row r="399" spans="21:26" x14ac:dyDescent="0.25">
      <c r="U399"/>
      <c r="V399"/>
      <c r="W399">
        <v>396</v>
      </c>
      <c r="X399">
        <f>((('Pump Design Summary'!$E$16-'Pump Design Summary'!$D$16)/1000)*W399)+'Pump Design Summary'!$D$16</f>
        <v>0</v>
      </c>
      <c r="Y399">
        <f>IF(ISEVEN(W399),MAX('Pump Design Summary'!$D$28:$H$28)+50,0)</f>
        <v>50</v>
      </c>
      <c r="Z399"/>
    </row>
    <row r="400" spans="21:26" x14ac:dyDescent="0.25">
      <c r="U400"/>
      <c r="V400"/>
      <c r="W400">
        <v>397</v>
      </c>
      <c r="X400">
        <f>((('Pump Design Summary'!$E$16-'Pump Design Summary'!$D$16)/1000)*W400)+'Pump Design Summary'!$D$16</f>
        <v>0</v>
      </c>
      <c r="Y400">
        <f>IF(ISEVEN(W400),MAX('Pump Design Summary'!$D$28:$H$28)+50,0)</f>
        <v>0</v>
      </c>
      <c r="Z400"/>
    </row>
    <row r="401" spans="21:26" x14ac:dyDescent="0.25">
      <c r="U401"/>
      <c r="V401"/>
      <c r="W401">
        <v>398</v>
      </c>
      <c r="X401">
        <f>((('Pump Design Summary'!$E$16-'Pump Design Summary'!$D$16)/1000)*W401)+'Pump Design Summary'!$D$16</f>
        <v>0</v>
      </c>
      <c r="Y401">
        <f>IF(ISEVEN(W401),MAX('Pump Design Summary'!$D$28:$H$28)+50,0)</f>
        <v>50</v>
      </c>
      <c r="Z401"/>
    </row>
    <row r="402" spans="21:26" x14ac:dyDescent="0.25">
      <c r="U402"/>
      <c r="V402"/>
      <c r="W402">
        <v>399</v>
      </c>
      <c r="X402">
        <f>((('Pump Design Summary'!$E$16-'Pump Design Summary'!$D$16)/1000)*W402)+'Pump Design Summary'!$D$16</f>
        <v>0</v>
      </c>
      <c r="Y402">
        <f>IF(ISEVEN(W402),MAX('Pump Design Summary'!$D$28:$H$28)+50,0)</f>
        <v>0</v>
      </c>
      <c r="Z402"/>
    </row>
    <row r="403" spans="21:26" x14ac:dyDescent="0.25">
      <c r="U403"/>
      <c r="V403"/>
      <c r="W403">
        <v>400</v>
      </c>
      <c r="X403">
        <f>((('Pump Design Summary'!$E$16-'Pump Design Summary'!$D$16)/1000)*W403)+'Pump Design Summary'!$D$16</f>
        <v>0</v>
      </c>
      <c r="Y403">
        <f>IF(ISEVEN(W403),MAX('Pump Design Summary'!$D$28:$H$28)+50,0)</f>
        <v>50</v>
      </c>
      <c r="Z403"/>
    </row>
    <row r="404" spans="21:26" x14ac:dyDescent="0.25">
      <c r="U404"/>
      <c r="V404"/>
      <c r="W404">
        <v>401</v>
      </c>
      <c r="X404">
        <f>((('Pump Design Summary'!$E$16-'Pump Design Summary'!$D$16)/1000)*W404)+'Pump Design Summary'!$D$16</f>
        <v>0</v>
      </c>
      <c r="Y404">
        <f>IF(ISEVEN(W404),MAX('Pump Design Summary'!$D$28:$H$28)+50,0)</f>
        <v>0</v>
      </c>
      <c r="Z404"/>
    </row>
    <row r="405" spans="21:26" x14ac:dyDescent="0.25">
      <c r="U405"/>
      <c r="V405"/>
      <c r="W405">
        <v>402</v>
      </c>
      <c r="X405">
        <f>((('Pump Design Summary'!$E$16-'Pump Design Summary'!$D$16)/1000)*W405)+'Pump Design Summary'!$D$16</f>
        <v>0</v>
      </c>
      <c r="Y405">
        <f>IF(ISEVEN(W405),MAX('Pump Design Summary'!$D$28:$H$28)+50,0)</f>
        <v>50</v>
      </c>
      <c r="Z405"/>
    </row>
    <row r="406" spans="21:26" x14ac:dyDescent="0.25">
      <c r="U406"/>
      <c r="V406"/>
      <c r="W406">
        <v>403</v>
      </c>
      <c r="X406">
        <f>((('Pump Design Summary'!$E$16-'Pump Design Summary'!$D$16)/1000)*W406)+'Pump Design Summary'!$D$16</f>
        <v>0</v>
      </c>
      <c r="Y406">
        <f>IF(ISEVEN(W406),MAX('Pump Design Summary'!$D$28:$H$28)+50,0)</f>
        <v>0</v>
      </c>
      <c r="Z406"/>
    </row>
    <row r="407" spans="21:26" x14ac:dyDescent="0.25">
      <c r="U407"/>
      <c r="V407"/>
      <c r="W407">
        <v>404</v>
      </c>
      <c r="X407">
        <f>((('Pump Design Summary'!$E$16-'Pump Design Summary'!$D$16)/1000)*W407)+'Pump Design Summary'!$D$16</f>
        <v>0</v>
      </c>
      <c r="Y407">
        <f>IF(ISEVEN(W407),MAX('Pump Design Summary'!$D$28:$H$28)+50,0)</f>
        <v>50</v>
      </c>
      <c r="Z407"/>
    </row>
    <row r="408" spans="21:26" x14ac:dyDescent="0.25">
      <c r="U408"/>
      <c r="V408"/>
      <c r="W408">
        <v>405</v>
      </c>
      <c r="X408">
        <f>((('Pump Design Summary'!$E$16-'Pump Design Summary'!$D$16)/1000)*W408)+'Pump Design Summary'!$D$16</f>
        <v>0</v>
      </c>
      <c r="Y408">
        <f>IF(ISEVEN(W408),MAX('Pump Design Summary'!$D$28:$H$28)+50,0)</f>
        <v>0</v>
      </c>
      <c r="Z408"/>
    </row>
    <row r="409" spans="21:26" x14ac:dyDescent="0.25">
      <c r="U409"/>
      <c r="V409"/>
      <c r="W409">
        <v>406</v>
      </c>
      <c r="X409">
        <f>((('Pump Design Summary'!$E$16-'Pump Design Summary'!$D$16)/1000)*W409)+'Pump Design Summary'!$D$16</f>
        <v>0</v>
      </c>
      <c r="Y409">
        <f>IF(ISEVEN(W409),MAX('Pump Design Summary'!$D$28:$H$28)+50,0)</f>
        <v>50</v>
      </c>
      <c r="Z409"/>
    </row>
    <row r="410" spans="21:26" x14ac:dyDescent="0.25">
      <c r="U410"/>
      <c r="V410"/>
      <c r="W410">
        <v>407</v>
      </c>
      <c r="X410">
        <f>((('Pump Design Summary'!$E$16-'Pump Design Summary'!$D$16)/1000)*W410)+'Pump Design Summary'!$D$16</f>
        <v>0</v>
      </c>
      <c r="Y410">
        <f>IF(ISEVEN(W410),MAX('Pump Design Summary'!$D$28:$H$28)+50,0)</f>
        <v>0</v>
      </c>
      <c r="Z410"/>
    </row>
    <row r="411" spans="21:26" x14ac:dyDescent="0.25">
      <c r="U411"/>
      <c r="V411"/>
      <c r="W411">
        <v>408</v>
      </c>
      <c r="X411">
        <f>((('Pump Design Summary'!$E$16-'Pump Design Summary'!$D$16)/1000)*W411)+'Pump Design Summary'!$D$16</f>
        <v>0</v>
      </c>
      <c r="Y411">
        <f>IF(ISEVEN(W411),MAX('Pump Design Summary'!$D$28:$H$28)+50,0)</f>
        <v>50</v>
      </c>
      <c r="Z411"/>
    </row>
    <row r="412" spans="21:26" x14ac:dyDescent="0.25">
      <c r="U412"/>
      <c r="V412"/>
      <c r="W412">
        <v>409</v>
      </c>
      <c r="X412">
        <f>((('Pump Design Summary'!$E$16-'Pump Design Summary'!$D$16)/1000)*W412)+'Pump Design Summary'!$D$16</f>
        <v>0</v>
      </c>
      <c r="Y412">
        <f>IF(ISEVEN(W412),MAX('Pump Design Summary'!$D$28:$H$28)+50,0)</f>
        <v>0</v>
      </c>
      <c r="Z412"/>
    </row>
    <row r="413" spans="21:26" x14ac:dyDescent="0.25">
      <c r="U413"/>
      <c r="V413"/>
      <c r="W413">
        <v>410</v>
      </c>
      <c r="X413">
        <f>((('Pump Design Summary'!$E$16-'Pump Design Summary'!$D$16)/1000)*W413)+'Pump Design Summary'!$D$16</f>
        <v>0</v>
      </c>
      <c r="Y413">
        <f>IF(ISEVEN(W413),MAX('Pump Design Summary'!$D$28:$H$28)+50,0)</f>
        <v>50</v>
      </c>
      <c r="Z413"/>
    </row>
    <row r="414" spans="21:26" x14ac:dyDescent="0.25">
      <c r="U414"/>
      <c r="V414"/>
      <c r="W414">
        <v>411</v>
      </c>
      <c r="X414">
        <f>((('Pump Design Summary'!$E$16-'Pump Design Summary'!$D$16)/1000)*W414)+'Pump Design Summary'!$D$16</f>
        <v>0</v>
      </c>
      <c r="Y414">
        <f>IF(ISEVEN(W414),MAX('Pump Design Summary'!$D$28:$H$28)+50,0)</f>
        <v>0</v>
      </c>
      <c r="Z414"/>
    </row>
    <row r="415" spans="21:26" x14ac:dyDescent="0.25">
      <c r="U415"/>
      <c r="V415"/>
      <c r="W415">
        <v>412</v>
      </c>
      <c r="X415">
        <f>((('Pump Design Summary'!$E$16-'Pump Design Summary'!$D$16)/1000)*W415)+'Pump Design Summary'!$D$16</f>
        <v>0</v>
      </c>
      <c r="Y415">
        <f>IF(ISEVEN(W415),MAX('Pump Design Summary'!$D$28:$H$28)+50,0)</f>
        <v>50</v>
      </c>
      <c r="Z415"/>
    </row>
    <row r="416" spans="21:26" x14ac:dyDescent="0.25">
      <c r="U416"/>
      <c r="V416"/>
      <c r="W416">
        <v>413</v>
      </c>
      <c r="X416">
        <f>((('Pump Design Summary'!$E$16-'Pump Design Summary'!$D$16)/1000)*W416)+'Pump Design Summary'!$D$16</f>
        <v>0</v>
      </c>
      <c r="Y416">
        <f>IF(ISEVEN(W416),MAX('Pump Design Summary'!$D$28:$H$28)+50,0)</f>
        <v>0</v>
      </c>
      <c r="Z416"/>
    </row>
    <row r="417" spans="21:26" x14ac:dyDescent="0.25">
      <c r="U417"/>
      <c r="V417"/>
      <c r="W417">
        <v>414</v>
      </c>
      <c r="X417">
        <f>((('Pump Design Summary'!$E$16-'Pump Design Summary'!$D$16)/1000)*W417)+'Pump Design Summary'!$D$16</f>
        <v>0</v>
      </c>
      <c r="Y417">
        <f>IF(ISEVEN(W417),MAX('Pump Design Summary'!$D$28:$H$28)+50,0)</f>
        <v>50</v>
      </c>
      <c r="Z417"/>
    </row>
    <row r="418" spans="21:26" x14ac:dyDescent="0.25">
      <c r="U418"/>
      <c r="V418"/>
      <c r="W418">
        <v>415</v>
      </c>
      <c r="X418">
        <f>((('Pump Design Summary'!$E$16-'Pump Design Summary'!$D$16)/1000)*W418)+'Pump Design Summary'!$D$16</f>
        <v>0</v>
      </c>
      <c r="Y418">
        <f>IF(ISEVEN(W418),MAX('Pump Design Summary'!$D$28:$H$28)+50,0)</f>
        <v>0</v>
      </c>
      <c r="Z418"/>
    </row>
    <row r="419" spans="21:26" x14ac:dyDescent="0.25">
      <c r="U419"/>
      <c r="V419"/>
      <c r="W419">
        <v>416</v>
      </c>
      <c r="X419">
        <f>((('Pump Design Summary'!$E$16-'Pump Design Summary'!$D$16)/1000)*W419)+'Pump Design Summary'!$D$16</f>
        <v>0</v>
      </c>
      <c r="Y419">
        <f>IF(ISEVEN(W419),MAX('Pump Design Summary'!$D$28:$H$28)+50,0)</f>
        <v>50</v>
      </c>
      <c r="Z419"/>
    </row>
    <row r="420" spans="21:26" x14ac:dyDescent="0.25">
      <c r="U420"/>
      <c r="V420"/>
      <c r="W420">
        <v>417</v>
      </c>
      <c r="X420">
        <f>((('Pump Design Summary'!$E$16-'Pump Design Summary'!$D$16)/1000)*W420)+'Pump Design Summary'!$D$16</f>
        <v>0</v>
      </c>
      <c r="Y420">
        <f>IF(ISEVEN(W420),MAX('Pump Design Summary'!$D$28:$H$28)+50,0)</f>
        <v>0</v>
      </c>
      <c r="Z420"/>
    </row>
    <row r="421" spans="21:26" x14ac:dyDescent="0.25">
      <c r="U421"/>
      <c r="V421"/>
      <c r="W421">
        <v>418</v>
      </c>
      <c r="X421">
        <f>((('Pump Design Summary'!$E$16-'Pump Design Summary'!$D$16)/1000)*W421)+'Pump Design Summary'!$D$16</f>
        <v>0</v>
      </c>
      <c r="Y421">
        <f>IF(ISEVEN(W421),MAX('Pump Design Summary'!$D$28:$H$28)+50,0)</f>
        <v>50</v>
      </c>
      <c r="Z421"/>
    </row>
    <row r="422" spans="21:26" x14ac:dyDescent="0.25">
      <c r="U422"/>
      <c r="V422"/>
      <c r="W422">
        <v>419</v>
      </c>
      <c r="X422">
        <f>((('Pump Design Summary'!$E$16-'Pump Design Summary'!$D$16)/1000)*W422)+'Pump Design Summary'!$D$16</f>
        <v>0</v>
      </c>
      <c r="Y422">
        <f>IF(ISEVEN(W422),MAX('Pump Design Summary'!$D$28:$H$28)+50,0)</f>
        <v>0</v>
      </c>
      <c r="Z422"/>
    </row>
    <row r="423" spans="21:26" x14ac:dyDescent="0.25">
      <c r="U423"/>
      <c r="V423"/>
      <c r="W423">
        <v>420</v>
      </c>
      <c r="X423">
        <f>((('Pump Design Summary'!$E$16-'Pump Design Summary'!$D$16)/1000)*W423)+'Pump Design Summary'!$D$16</f>
        <v>0</v>
      </c>
      <c r="Y423">
        <f>IF(ISEVEN(W423),MAX('Pump Design Summary'!$D$28:$H$28)+50,0)</f>
        <v>50</v>
      </c>
      <c r="Z423"/>
    </row>
    <row r="424" spans="21:26" x14ac:dyDescent="0.25">
      <c r="U424"/>
      <c r="V424"/>
      <c r="W424">
        <v>421</v>
      </c>
      <c r="X424">
        <f>((('Pump Design Summary'!$E$16-'Pump Design Summary'!$D$16)/1000)*W424)+'Pump Design Summary'!$D$16</f>
        <v>0</v>
      </c>
      <c r="Y424">
        <f>IF(ISEVEN(W424),MAX('Pump Design Summary'!$D$28:$H$28)+50,0)</f>
        <v>0</v>
      </c>
      <c r="Z424"/>
    </row>
    <row r="425" spans="21:26" x14ac:dyDescent="0.25">
      <c r="U425"/>
      <c r="V425"/>
      <c r="W425">
        <v>422</v>
      </c>
      <c r="X425">
        <f>((('Pump Design Summary'!$E$16-'Pump Design Summary'!$D$16)/1000)*W425)+'Pump Design Summary'!$D$16</f>
        <v>0</v>
      </c>
      <c r="Y425">
        <f>IF(ISEVEN(W425),MAX('Pump Design Summary'!$D$28:$H$28)+50,0)</f>
        <v>50</v>
      </c>
      <c r="Z425"/>
    </row>
    <row r="426" spans="21:26" x14ac:dyDescent="0.25">
      <c r="U426"/>
      <c r="V426"/>
      <c r="W426">
        <v>423</v>
      </c>
      <c r="X426">
        <f>((('Pump Design Summary'!$E$16-'Pump Design Summary'!$D$16)/1000)*W426)+'Pump Design Summary'!$D$16</f>
        <v>0</v>
      </c>
      <c r="Y426">
        <f>IF(ISEVEN(W426),MAX('Pump Design Summary'!$D$28:$H$28)+50,0)</f>
        <v>0</v>
      </c>
      <c r="Z426"/>
    </row>
    <row r="427" spans="21:26" x14ac:dyDescent="0.25">
      <c r="U427"/>
      <c r="V427"/>
      <c r="W427">
        <v>424</v>
      </c>
      <c r="X427">
        <f>((('Pump Design Summary'!$E$16-'Pump Design Summary'!$D$16)/1000)*W427)+'Pump Design Summary'!$D$16</f>
        <v>0</v>
      </c>
      <c r="Y427">
        <f>IF(ISEVEN(W427),MAX('Pump Design Summary'!$D$28:$H$28)+50,0)</f>
        <v>50</v>
      </c>
      <c r="Z427"/>
    </row>
    <row r="428" spans="21:26" x14ac:dyDescent="0.25">
      <c r="U428"/>
      <c r="V428"/>
      <c r="W428">
        <v>425</v>
      </c>
      <c r="X428">
        <f>((('Pump Design Summary'!$E$16-'Pump Design Summary'!$D$16)/1000)*W428)+'Pump Design Summary'!$D$16</f>
        <v>0</v>
      </c>
      <c r="Y428">
        <f>IF(ISEVEN(W428),MAX('Pump Design Summary'!$D$28:$H$28)+50,0)</f>
        <v>0</v>
      </c>
      <c r="Z428"/>
    </row>
    <row r="429" spans="21:26" x14ac:dyDescent="0.25">
      <c r="U429"/>
      <c r="V429"/>
      <c r="W429">
        <v>426</v>
      </c>
      <c r="X429">
        <f>((('Pump Design Summary'!$E$16-'Pump Design Summary'!$D$16)/1000)*W429)+'Pump Design Summary'!$D$16</f>
        <v>0</v>
      </c>
      <c r="Y429">
        <f>IF(ISEVEN(W429),MAX('Pump Design Summary'!$D$28:$H$28)+50,0)</f>
        <v>50</v>
      </c>
      <c r="Z429"/>
    </row>
    <row r="430" spans="21:26" x14ac:dyDescent="0.25">
      <c r="U430"/>
      <c r="V430"/>
      <c r="W430">
        <v>427</v>
      </c>
      <c r="X430">
        <f>((('Pump Design Summary'!$E$16-'Pump Design Summary'!$D$16)/1000)*W430)+'Pump Design Summary'!$D$16</f>
        <v>0</v>
      </c>
      <c r="Y430">
        <f>IF(ISEVEN(W430),MAX('Pump Design Summary'!$D$28:$H$28)+50,0)</f>
        <v>0</v>
      </c>
      <c r="Z430"/>
    </row>
    <row r="431" spans="21:26" x14ac:dyDescent="0.25">
      <c r="U431"/>
      <c r="V431"/>
      <c r="W431">
        <v>428</v>
      </c>
      <c r="X431">
        <f>((('Pump Design Summary'!$E$16-'Pump Design Summary'!$D$16)/1000)*W431)+'Pump Design Summary'!$D$16</f>
        <v>0</v>
      </c>
      <c r="Y431">
        <f>IF(ISEVEN(W431),MAX('Pump Design Summary'!$D$28:$H$28)+50,0)</f>
        <v>50</v>
      </c>
      <c r="Z431"/>
    </row>
    <row r="432" spans="21:26" x14ac:dyDescent="0.25">
      <c r="U432"/>
      <c r="V432"/>
      <c r="W432">
        <v>429</v>
      </c>
      <c r="X432">
        <f>((('Pump Design Summary'!$E$16-'Pump Design Summary'!$D$16)/1000)*W432)+'Pump Design Summary'!$D$16</f>
        <v>0</v>
      </c>
      <c r="Y432">
        <f>IF(ISEVEN(W432),MAX('Pump Design Summary'!$D$28:$H$28)+50,0)</f>
        <v>0</v>
      </c>
      <c r="Z432"/>
    </row>
    <row r="433" spans="21:26" x14ac:dyDescent="0.25">
      <c r="U433"/>
      <c r="V433"/>
      <c r="W433">
        <v>430</v>
      </c>
      <c r="X433">
        <f>((('Pump Design Summary'!$E$16-'Pump Design Summary'!$D$16)/1000)*W433)+'Pump Design Summary'!$D$16</f>
        <v>0</v>
      </c>
      <c r="Y433">
        <f>IF(ISEVEN(W433),MAX('Pump Design Summary'!$D$28:$H$28)+50,0)</f>
        <v>50</v>
      </c>
      <c r="Z433"/>
    </row>
    <row r="434" spans="21:26" x14ac:dyDescent="0.25">
      <c r="U434"/>
      <c r="V434"/>
      <c r="W434">
        <v>431</v>
      </c>
      <c r="X434">
        <f>((('Pump Design Summary'!$E$16-'Pump Design Summary'!$D$16)/1000)*W434)+'Pump Design Summary'!$D$16</f>
        <v>0</v>
      </c>
      <c r="Y434">
        <f>IF(ISEVEN(W434),MAX('Pump Design Summary'!$D$28:$H$28)+50,0)</f>
        <v>0</v>
      </c>
      <c r="Z434"/>
    </row>
    <row r="435" spans="21:26" x14ac:dyDescent="0.25">
      <c r="U435"/>
      <c r="V435"/>
      <c r="W435">
        <v>432</v>
      </c>
      <c r="X435">
        <f>((('Pump Design Summary'!$E$16-'Pump Design Summary'!$D$16)/1000)*W435)+'Pump Design Summary'!$D$16</f>
        <v>0</v>
      </c>
      <c r="Y435">
        <f>IF(ISEVEN(W435),MAX('Pump Design Summary'!$D$28:$H$28)+50,0)</f>
        <v>50</v>
      </c>
      <c r="Z435"/>
    </row>
    <row r="436" spans="21:26" x14ac:dyDescent="0.25">
      <c r="U436"/>
      <c r="V436"/>
      <c r="W436">
        <v>433</v>
      </c>
      <c r="X436">
        <f>((('Pump Design Summary'!$E$16-'Pump Design Summary'!$D$16)/1000)*W436)+'Pump Design Summary'!$D$16</f>
        <v>0</v>
      </c>
      <c r="Y436">
        <f>IF(ISEVEN(W436),MAX('Pump Design Summary'!$D$28:$H$28)+50,0)</f>
        <v>0</v>
      </c>
      <c r="Z436"/>
    </row>
    <row r="437" spans="21:26" x14ac:dyDescent="0.25">
      <c r="U437"/>
      <c r="V437"/>
      <c r="W437">
        <v>434</v>
      </c>
      <c r="X437">
        <f>((('Pump Design Summary'!$E$16-'Pump Design Summary'!$D$16)/1000)*W437)+'Pump Design Summary'!$D$16</f>
        <v>0</v>
      </c>
      <c r="Y437">
        <f>IF(ISEVEN(W437),MAX('Pump Design Summary'!$D$28:$H$28)+50,0)</f>
        <v>50</v>
      </c>
      <c r="Z437"/>
    </row>
    <row r="438" spans="21:26" x14ac:dyDescent="0.25">
      <c r="U438"/>
      <c r="V438"/>
      <c r="W438">
        <v>435</v>
      </c>
      <c r="X438">
        <f>((('Pump Design Summary'!$E$16-'Pump Design Summary'!$D$16)/1000)*W438)+'Pump Design Summary'!$D$16</f>
        <v>0</v>
      </c>
      <c r="Y438">
        <f>IF(ISEVEN(W438),MAX('Pump Design Summary'!$D$28:$H$28)+50,0)</f>
        <v>0</v>
      </c>
      <c r="Z438"/>
    </row>
    <row r="439" spans="21:26" x14ac:dyDescent="0.25">
      <c r="U439"/>
      <c r="V439"/>
      <c r="W439">
        <v>436</v>
      </c>
      <c r="X439">
        <f>((('Pump Design Summary'!$E$16-'Pump Design Summary'!$D$16)/1000)*W439)+'Pump Design Summary'!$D$16</f>
        <v>0</v>
      </c>
      <c r="Y439">
        <f>IF(ISEVEN(W439),MAX('Pump Design Summary'!$D$28:$H$28)+50,0)</f>
        <v>50</v>
      </c>
      <c r="Z439"/>
    </row>
    <row r="440" spans="21:26" x14ac:dyDescent="0.25">
      <c r="U440"/>
      <c r="V440"/>
      <c r="W440">
        <v>437</v>
      </c>
      <c r="X440">
        <f>((('Pump Design Summary'!$E$16-'Pump Design Summary'!$D$16)/1000)*W440)+'Pump Design Summary'!$D$16</f>
        <v>0</v>
      </c>
      <c r="Y440">
        <f>IF(ISEVEN(W440),MAX('Pump Design Summary'!$D$28:$H$28)+50,0)</f>
        <v>0</v>
      </c>
      <c r="Z440"/>
    </row>
    <row r="441" spans="21:26" x14ac:dyDescent="0.25">
      <c r="U441"/>
      <c r="V441"/>
      <c r="W441">
        <v>438</v>
      </c>
      <c r="X441">
        <f>((('Pump Design Summary'!$E$16-'Pump Design Summary'!$D$16)/1000)*W441)+'Pump Design Summary'!$D$16</f>
        <v>0</v>
      </c>
      <c r="Y441">
        <f>IF(ISEVEN(W441),MAX('Pump Design Summary'!$D$28:$H$28)+50,0)</f>
        <v>50</v>
      </c>
      <c r="Z441"/>
    </row>
    <row r="442" spans="21:26" x14ac:dyDescent="0.25">
      <c r="U442"/>
      <c r="V442"/>
      <c r="W442">
        <v>439</v>
      </c>
      <c r="X442">
        <f>((('Pump Design Summary'!$E$16-'Pump Design Summary'!$D$16)/1000)*W442)+'Pump Design Summary'!$D$16</f>
        <v>0</v>
      </c>
      <c r="Y442">
        <f>IF(ISEVEN(W442),MAX('Pump Design Summary'!$D$28:$H$28)+50,0)</f>
        <v>0</v>
      </c>
      <c r="Z442"/>
    </row>
    <row r="443" spans="21:26" x14ac:dyDescent="0.25">
      <c r="U443"/>
      <c r="V443"/>
      <c r="W443">
        <v>440</v>
      </c>
      <c r="X443">
        <f>((('Pump Design Summary'!$E$16-'Pump Design Summary'!$D$16)/1000)*W443)+'Pump Design Summary'!$D$16</f>
        <v>0</v>
      </c>
      <c r="Y443">
        <f>IF(ISEVEN(W443),MAX('Pump Design Summary'!$D$28:$H$28)+50,0)</f>
        <v>50</v>
      </c>
      <c r="Z443"/>
    </row>
    <row r="444" spans="21:26" x14ac:dyDescent="0.25">
      <c r="U444"/>
      <c r="V444"/>
      <c r="W444">
        <v>441</v>
      </c>
      <c r="X444">
        <f>((('Pump Design Summary'!$E$16-'Pump Design Summary'!$D$16)/1000)*W444)+'Pump Design Summary'!$D$16</f>
        <v>0</v>
      </c>
      <c r="Y444">
        <f>IF(ISEVEN(W444),MAX('Pump Design Summary'!$D$28:$H$28)+50,0)</f>
        <v>0</v>
      </c>
      <c r="Z444"/>
    </row>
    <row r="445" spans="21:26" x14ac:dyDescent="0.25">
      <c r="U445"/>
      <c r="V445"/>
      <c r="W445">
        <v>442</v>
      </c>
      <c r="X445">
        <f>((('Pump Design Summary'!$E$16-'Pump Design Summary'!$D$16)/1000)*W445)+'Pump Design Summary'!$D$16</f>
        <v>0</v>
      </c>
      <c r="Y445">
        <f>IF(ISEVEN(W445),MAX('Pump Design Summary'!$D$28:$H$28)+50,0)</f>
        <v>50</v>
      </c>
      <c r="Z445"/>
    </row>
    <row r="446" spans="21:26" x14ac:dyDescent="0.25">
      <c r="U446"/>
      <c r="V446"/>
      <c r="W446">
        <v>443</v>
      </c>
      <c r="X446">
        <f>((('Pump Design Summary'!$E$16-'Pump Design Summary'!$D$16)/1000)*W446)+'Pump Design Summary'!$D$16</f>
        <v>0</v>
      </c>
      <c r="Y446">
        <f>IF(ISEVEN(W446),MAX('Pump Design Summary'!$D$28:$H$28)+50,0)</f>
        <v>0</v>
      </c>
      <c r="Z446"/>
    </row>
    <row r="447" spans="21:26" x14ac:dyDescent="0.25">
      <c r="U447"/>
      <c r="V447"/>
      <c r="W447">
        <v>444</v>
      </c>
      <c r="X447">
        <f>((('Pump Design Summary'!$E$16-'Pump Design Summary'!$D$16)/1000)*W447)+'Pump Design Summary'!$D$16</f>
        <v>0</v>
      </c>
      <c r="Y447">
        <f>IF(ISEVEN(W447),MAX('Pump Design Summary'!$D$28:$H$28)+50,0)</f>
        <v>50</v>
      </c>
      <c r="Z447"/>
    </row>
    <row r="448" spans="21:26" x14ac:dyDescent="0.25">
      <c r="U448"/>
      <c r="V448"/>
      <c r="W448">
        <v>445</v>
      </c>
      <c r="X448">
        <f>((('Pump Design Summary'!$E$16-'Pump Design Summary'!$D$16)/1000)*W448)+'Pump Design Summary'!$D$16</f>
        <v>0</v>
      </c>
      <c r="Y448">
        <f>IF(ISEVEN(W448),MAX('Pump Design Summary'!$D$28:$H$28)+50,0)</f>
        <v>0</v>
      </c>
      <c r="Z448"/>
    </row>
    <row r="449" spans="21:26" x14ac:dyDescent="0.25">
      <c r="U449"/>
      <c r="V449"/>
      <c r="W449">
        <v>446</v>
      </c>
      <c r="X449">
        <f>((('Pump Design Summary'!$E$16-'Pump Design Summary'!$D$16)/1000)*W449)+'Pump Design Summary'!$D$16</f>
        <v>0</v>
      </c>
      <c r="Y449">
        <f>IF(ISEVEN(W449),MAX('Pump Design Summary'!$D$28:$H$28)+50,0)</f>
        <v>50</v>
      </c>
      <c r="Z449"/>
    </row>
    <row r="450" spans="21:26" x14ac:dyDescent="0.25">
      <c r="U450"/>
      <c r="V450"/>
      <c r="W450">
        <v>447</v>
      </c>
      <c r="X450">
        <f>((('Pump Design Summary'!$E$16-'Pump Design Summary'!$D$16)/1000)*W450)+'Pump Design Summary'!$D$16</f>
        <v>0</v>
      </c>
      <c r="Y450">
        <f>IF(ISEVEN(W450),MAX('Pump Design Summary'!$D$28:$H$28)+50,0)</f>
        <v>0</v>
      </c>
      <c r="Z450"/>
    </row>
    <row r="451" spans="21:26" x14ac:dyDescent="0.25">
      <c r="U451"/>
      <c r="V451"/>
      <c r="W451">
        <v>448</v>
      </c>
      <c r="X451">
        <f>((('Pump Design Summary'!$E$16-'Pump Design Summary'!$D$16)/1000)*W451)+'Pump Design Summary'!$D$16</f>
        <v>0</v>
      </c>
      <c r="Y451">
        <f>IF(ISEVEN(W451),MAX('Pump Design Summary'!$D$28:$H$28)+50,0)</f>
        <v>50</v>
      </c>
      <c r="Z451"/>
    </row>
    <row r="452" spans="21:26" x14ac:dyDescent="0.25">
      <c r="U452"/>
      <c r="V452"/>
      <c r="W452">
        <v>449</v>
      </c>
      <c r="X452">
        <f>((('Pump Design Summary'!$E$16-'Pump Design Summary'!$D$16)/1000)*W452)+'Pump Design Summary'!$D$16</f>
        <v>0</v>
      </c>
      <c r="Y452">
        <f>IF(ISEVEN(W452),MAX('Pump Design Summary'!$D$28:$H$28)+50,0)</f>
        <v>0</v>
      </c>
      <c r="Z452"/>
    </row>
    <row r="453" spans="21:26" x14ac:dyDescent="0.25">
      <c r="U453"/>
      <c r="V453"/>
      <c r="W453">
        <v>450</v>
      </c>
      <c r="X453">
        <f>((('Pump Design Summary'!$E$16-'Pump Design Summary'!$D$16)/1000)*W453)+'Pump Design Summary'!$D$16</f>
        <v>0</v>
      </c>
      <c r="Y453">
        <f>IF(ISEVEN(W453),MAX('Pump Design Summary'!$D$28:$H$28)+50,0)</f>
        <v>50</v>
      </c>
      <c r="Z453"/>
    </row>
    <row r="454" spans="21:26" x14ac:dyDescent="0.25">
      <c r="U454"/>
      <c r="V454"/>
      <c r="W454">
        <v>451</v>
      </c>
      <c r="X454">
        <f>((('Pump Design Summary'!$E$16-'Pump Design Summary'!$D$16)/1000)*W454)+'Pump Design Summary'!$D$16</f>
        <v>0</v>
      </c>
      <c r="Y454">
        <f>IF(ISEVEN(W454),MAX('Pump Design Summary'!$D$28:$H$28)+50,0)</f>
        <v>0</v>
      </c>
      <c r="Z454"/>
    </row>
    <row r="455" spans="21:26" x14ac:dyDescent="0.25">
      <c r="U455"/>
      <c r="V455"/>
      <c r="W455">
        <v>452</v>
      </c>
      <c r="X455">
        <f>((('Pump Design Summary'!$E$16-'Pump Design Summary'!$D$16)/1000)*W455)+'Pump Design Summary'!$D$16</f>
        <v>0</v>
      </c>
      <c r="Y455">
        <f>IF(ISEVEN(W455),MAX('Pump Design Summary'!$D$28:$H$28)+50,0)</f>
        <v>50</v>
      </c>
      <c r="Z455"/>
    </row>
    <row r="456" spans="21:26" x14ac:dyDescent="0.25">
      <c r="U456"/>
      <c r="V456"/>
      <c r="W456">
        <v>453</v>
      </c>
      <c r="X456">
        <f>((('Pump Design Summary'!$E$16-'Pump Design Summary'!$D$16)/1000)*W456)+'Pump Design Summary'!$D$16</f>
        <v>0</v>
      </c>
      <c r="Y456">
        <f>IF(ISEVEN(W456),MAX('Pump Design Summary'!$D$28:$H$28)+50,0)</f>
        <v>0</v>
      </c>
      <c r="Z456"/>
    </row>
    <row r="457" spans="21:26" x14ac:dyDescent="0.25">
      <c r="U457"/>
      <c r="V457"/>
      <c r="W457">
        <v>454</v>
      </c>
      <c r="X457">
        <f>((('Pump Design Summary'!$E$16-'Pump Design Summary'!$D$16)/1000)*W457)+'Pump Design Summary'!$D$16</f>
        <v>0</v>
      </c>
      <c r="Y457">
        <f>IF(ISEVEN(W457),MAX('Pump Design Summary'!$D$28:$H$28)+50,0)</f>
        <v>50</v>
      </c>
      <c r="Z457"/>
    </row>
    <row r="458" spans="21:26" x14ac:dyDescent="0.25">
      <c r="U458"/>
      <c r="V458"/>
      <c r="W458">
        <v>455</v>
      </c>
      <c r="X458">
        <f>((('Pump Design Summary'!$E$16-'Pump Design Summary'!$D$16)/1000)*W458)+'Pump Design Summary'!$D$16</f>
        <v>0</v>
      </c>
      <c r="Y458">
        <f>IF(ISEVEN(W458),MAX('Pump Design Summary'!$D$28:$H$28)+50,0)</f>
        <v>0</v>
      </c>
      <c r="Z458"/>
    </row>
    <row r="459" spans="21:26" x14ac:dyDescent="0.25">
      <c r="U459"/>
      <c r="V459"/>
      <c r="W459">
        <v>456</v>
      </c>
      <c r="X459">
        <f>((('Pump Design Summary'!$E$16-'Pump Design Summary'!$D$16)/1000)*W459)+'Pump Design Summary'!$D$16</f>
        <v>0</v>
      </c>
      <c r="Y459">
        <f>IF(ISEVEN(W459),MAX('Pump Design Summary'!$D$28:$H$28)+50,0)</f>
        <v>50</v>
      </c>
      <c r="Z459"/>
    </row>
    <row r="460" spans="21:26" x14ac:dyDescent="0.25">
      <c r="U460"/>
      <c r="V460"/>
      <c r="W460">
        <v>457</v>
      </c>
      <c r="X460">
        <f>((('Pump Design Summary'!$E$16-'Pump Design Summary'!$D$16)/1000)*W460)+'Pump Design Summary'!$D$16</f>
        <v>0</v>
      </c>
      <c r="Y460">
        <f>IF(ISEVEN(W460),MAX('Pump Design Summary'!$D$28:$H$28)+50,0)</f>
        <v>0</v>
      </c>
      <c r="Z460"/>
    </row>
    <row r="461" spans="21:26" x14ac:dyDescent="0.25">
      <c r="U461"/>
      <c r="V461"/>
      <c r="W461">
        <v>458</v>
      </c>
      <c r="X461">
        <f>((('Pump Design Summary'!$E$16-'Pump Design Summary'!$D$16)/1000)*W461)+'Pump Design Summary'!$D$16</f>
        <v>0</v>
      </c>
      <c r="Y461">
        <f>IF(ISEVEN(W461),MAX('Pump Design Summary'!$D$28:$H$28)+50,0)</f>
        <v>50</v>
      </c>
      <c r="Z461"/>
    </row>
    <row r="462" spans="21:26" x14ac:dyDescent="0.25">
      <c r="U462"/>
      <c r="V462"/>
      <c r="W462">
        <v>459</v>
      </c>
      <c r="X462">
        <f>((('Pump Design Summary'!$E$16-'Pump Design Summary'!$D$16)/1000)*W462)+'Pump Design Summary'!$D$16</f>
        <v>0</v>
      </c>
      <c r="Y462">
        <f>IF(ISEVEN(W462),MAX('Pump Design Summary'!$D$28:$H$28)+50,0)</f>
        <v>0</v>
      </c>
      <c r="Z462"/>
    </row>
    <row r="463" spans="21:26" x14ac:dyDescent="0.25">
      <c r="U463"/>
      <c r="V463"/>
      <c r="W463">
        <v>460</v>
      </c>
      <c r="X463">
        <f>((('Pump Design Summary'!$E$16-'Pump Design Summary'!$D$16)/1000)*W463)+'Pump Design Summary'!$D$16</f>
        <v>0</v>
      </c>
      <c r="Y463">
        <f>IF(ISEVEN(W463),MAX('Pump Design Summary'!$D$28:$H$28)+50,0)</f>
        <v>50</v>
      </c>
      <c r="Z463"/>
    </row>
    <row r="464" spans="21:26" x14ac:dyDescent="0.25">
      <c r="U464"/>
      <c r="V464"/>
      <c r="W464">
        <v>461</v>
      </c>
      <c r="X464">
        <f>((('Pump Design Summary'!$E$16-'Pump Design Summary'!$D$16)/1000)*W464)+'Pump Design Summary'!$D$16</f>
        <v>0</v>
      </c>
      <c r="Y464">
        <f>IF(ISEVEN(W464),MAX('Pump Design Summary'!$D$28:$H$28)+50,0)</f>
        <v>0</v>
      </c>
      <c r="Z464"/>
    </row>
    <row r="465" spans="21:26" x14ac:dyDescent="0.25">
      <c r="U465"/>
      <c r="V465"/>
      <c r="W465">
        <v>462</v>
      </c>
      <c r="X465">
        <f>((('Pump Design Summary'!$E$16-'Pump Design Summary'!$D$16)/1000)*W465)+'Pump Design Summary'!$D$16</f>
        <v>0</v>
      </c>
      <c r="Y465">
        <f>IF(ISEVEN(W465),MAX('Pump Design Summary'!$D$28:$H$28)+50,0)</f>
        <v>50</v>
      </c>
      <c r="Z465"/>
    </row>
    <row r="466" spans="21:26" x14ac:dyDescent="0.25">
      <c r="U466"/>
      <c r="V466"/>
      <c r="W466">
        <v>463</v>
      </c>
      <c r="X466">
        <f>((('Pump Design Summary'!$E$16-'Pump Design Summary'!$D$16)/1000)*W466)+'Pump Design Summary'!$D$16</f>
        <v>0</v>
      </c>
      <c r="Y466">
        <f>IF(ISEVEN(W466),MAX('Pump Design Summary'!$D$28:$H$28)+50,0)</f>
        <v>0</v>
      </c>
      <c r="Z466"/>
    </row>
    <row r="467" spans="21:26" x14ac:dyDescent="0.25">
      <c r="U467"/>
      <c r="V467"/>
      <c r="W467">
        <v>464</v>
      </c>
      <c r="X467">
        <f>((('Pump Design Summary'!$E$16-'Pump Design Summary'!$D$16)/1000)*W467)+'Pump Design Summary'!$D$16</f>
        <v>0</v>
      </c>
      <c r="Y467">
        <f>IF(ISEVEN(W467),MAX('Pump Design Summary'!$D$28:$H$28)+50,0)</f>
        <v>50</v>
      </c>
      <c r="Z467"/>
    </row>
    <row r="468" spans="21:26" x14ac:dyDescent="0.25">
      <c r="U468"/>
      <c r="V468"/>
      <c r="W468">
        <v>465</v>
      </c>
      <c r="X468">
        <f>((('Pump Design Summary'!$E$16-'Pump Design Summary'!$D$16)/1000)*W468)+'Pump Design Summary'!$D$16</f>
        <v>0</v>
      </c>
      <c r="Y468">
        <f>IF(ISEVEN(W468),MAX('Pump Design Summary'!$D$28:$H$28)+50,0)</f>
        <v>0</v>
      </c>
      <c r="Z468"/>
    </row>
    <row r="469" spans="21:26" x14ac:dyDescent="0.25">
      <c r="U469"/>
      <c r="V469"/>
      <c r="W469">
        <v>466</v>
      </c>
      <c r="X469">
        <f>((('Pump Design Summary'!$E$16-'Pump Design Summary'!$D$16)/1000)*W469)+'Pump Design Summary'!$D$16</f>
        <v>0</v>
      </c>
      <c r="Y469">
        <f>IF(ISEVEN(W469),MAX('Pump Design Summary'!$D$28:$H$28)+50,0)</f>
        <v>50</v>
      </c>
      <c r="Z469"/>
    </row>
    <row r="470" spans="21:26" x14ac:dyDescent="0.25">
      <c r="U470"/>
      <c r="V470"/>
      <c r="W470">
        <v>467</v>
      </c>
      <c r="X470">
        <f>((('Pump Design Summary'!$E$16-'Pump Design Summary'!$D$16)/1000)*W470)+'Pump Design Summary'!$D$16</f>
        <v>0</v>
      </c>
      <c r="Y470">
        <f>IF(ISEVEN(W470),MAX('Pump Design Summary'!$D$28:$H$28)+50,0)</f>
        <v>0</v>
      </c>
      <c r="Z470"/>
    </row>
    <row r="471" spans="21:26" x14ac:dyDescent="0.25">
      <c r="U471"/>
      <c r="V471"/>
      <c r="W471">
        <v>468</v>
      </c>
      <c r="X471">
        <f>((('Pump Design Summary'!$E$16-'Pump Design Summary'!$D$16)/1000)*W471)+'Pump Design Summary'!$D$16</f>
        <v>0</v>
      </c>
      <c r="Y471">
        <f>IF(ISEVEN(W471),MAX('Pump Design Summary'!$D$28:$H$28)+50,0)</f>
        <v>50</v>
      </c>
      <c r="Z471"/>
    </row>
    <row r="472" spans="21:26" x14ac:dyDescent="0.25">
      <c r="U472"/>
      <c r="V472"/>
      <c r="W472">
        <v>469</v>
      </c>
      <c r="X472">
        <f>((('Pump Design Summary'!$E$16-'Pump Design Summary'!$D$16)/1000)*W472)+'Pump Design Summary'!$D$16</f>
        <v>0</v>
      </c>
      <c r="Y472">
        <f>IF(ISEVEN(W472),MAX('Pump Design Summary'!$D$28:$H$28)+50,0)</f>
        <v>0</v>
      </c>
      <c r="Z472"/>
    </row>
    <row r="473" spans="21:26" x14ac:dyDescent="0.25">
      <c r="U473"/>
      <c r="V473"/>
      <c r="W473">
        <v>470</v>
      </c>
      <c r="X473">
        <f>((('Pump Design Summary'!$E$16-'Pump Design Summary'!$D$16)/1000)*W473)+'Pump Design Summary'!$D$16</f>
        <v>0</v>
      </c>
      <c r="Y473">
        <f>IF(ISEVEN(W473),MAX('Pump Design Summary'!$D$28:$H$28)+50,0)</f>
        <v>50</v>
      </c>
      <c r="Z473"/>
    </row>
    <row r="474" spans="21:26" x14ac:dyDescent="0.25">
      <c r="U474"/>
      <c r="V474"/>
      <c r="W474">
        <v>471</v>
      </c>
      <c r="X474">
        <f>((('Pump Design Summary'!$E$16-'Pump Design Summary'!$D$16)/1000)*W474)+'Pump Design Summary'!$D$16</f>
        <v>0</v>
      </c>
      <c r="Y474">
        <f>IF(ISEVEN(W474),MAX('Pump Design Summary'!$D$28:$H$28)+50,0)</f>
        <v>0</v>
      </c>
      <c r="Z474"/>
    </row>
    <row r="475" spans="21:26" x14ac:dyDescent="0.25">
      <c r="U475"/>
      <c r="V475"/>
      <c r="W475">
        <v>472</v>
      </c>
      <c r="X475">
        <f>((('Pump Design Summary'!$E$16-'Pump Design Summary'!$D$16)/1000)*W475)+'Pump Design Summary'!$D$16</f>
        <v>0</v>
      </c>
      <c r="Y475">
        <f>IF(ISEVEN(W475),MAX('Pump Design Summary'!$D$28:$H$28)+50,0)</f>
        <v>50</v>
      </c>
      <c r="Z475"/>
    </row>
    <row r="476" spans="21:26" x14ac:dyDescent="0.25">
      <c r="U476"/>
      <c r="V476"/>
      <c r="W476">
        <v>473</v>
      </c>
      <c r="X476">
        <f>((('Pump Design Summary'!$E$16-'Pump Design Summary'!$D$16)/1000)*W476)+'Pump Design Summary'!$D$16</f>
        <v>0</v>
      </c>
      <c r="Y476">
        <f>IF(ISEVEN(W476),MAX('Pump Design Summary'!$D$28:$H$28)+50,0)</f>
        <v>0</v>
      </c>
      <c r="Z476"/>
    </row>
    <row r="477" spans="21:26" x14ac:dyDescent="0.25">
      <c r="U477"/>
      <c r="V477"/>
      <c r="W477">
        <v>474</v>
      </c>
      <c r="X477">
        <f>((('Pump Design Summary'!$E$16-'Pump Design Summary'!$D$16)/1000)*W477)+'Pump Design Summary'!$D$16</f>
        <v>0</v>
      </c>
      <c r="Y477">
        <f>IF(ISEVEN(W477),MAX('Pump Design Summary'!$D$28:$H$28)+50,0)</f>
        <v>50</v>
      </c>
      <c r="Z477"/>
    </row>
    <row r="478" spans="21:26" x14ac:dyDescent="0.25">
      <c r="U478"/>
      <c r="V478"/>
      <c r="W478">
        <v>475</v>
      </c>
      <c r="X478">
        <f>((('Pump Design Summary'!$E$16-'Pump Design Summary'!$D$16)/1000)*W478)+'Pump Design Summary'!$D$16</f>
        <v>0</v>
      </c>
      <c r="Y478">
        <f>IF(ISEVEN(W478),MAX('Pump Design Summary'!$D$28:$H$28)+50,0)</f>
        <v>0</v>
      </c>
      <c r="Z478"/>
    </row>
    <row r="479" spans="21:26" x14ac:dyDescent="0.25">
      <c r="U479"/>
      <c r="V479"/>
      <c r="W479">
        <v>476</v>
      </c>
      <c r="X479">
        <f>((('Pump Design Summary'!$E$16-'Pump Design Summary'!$D$16)/1000)*W479)+'Pump Design Summary'!$D$16</f>
        <v>0</v>
      </c>
      <c r="Y479">
        <f>IF(ISEVEN(W479),MAX('Pump Design Summary'!$D$28:$H$28)+50,0)</f>
        <v>50</v>
      </c>
      <c r="Z479"/>
    </row>
    <row r="480" spans="21:26" x14ac:dyDescent="0.25">
      <c r="U480"/>
      <c r="V480"/>
      <c r="W480">
        <v>477</v>
      </c>
      <c r="X480">
        <f>((('Pump Design Summary'!$E$16-'Pump Design Summary'!$D$16)/1000)*W480)+'Pump Design Summary'!$D$16</f>
        <v>0</v>
      </c>
      <c r="Y480">
        <f>IF(ISEVEN(W480),MAX('Pump Design Summary'!$D$28:$H$28)+50,0)</f>
        <v>0</v>
      </c>
      <c r="Z480"/>
    </row>
    <row r="481" spans="21:26" x14ac:dyDescent="0.25">
      <c r="U481"/>
      <c r="V481"/>
      <c r="W481">
        <v>478</v>
      </c>
      <c r="X481">
        <f>((('Pump Design Summary'!$E$16-'Pump Design Summary'!$D$16)/1000)*W481)+'Pump Design Summary'!$D$16</f>
        <v>0</v>
      </c>
      <c r="Y481">
        <f>IF(ISEVEN(W481),MAX('Pump Design Summary'!$D$28:$H$28)+50,0)</f>
        <v>50</v>
      </c>
      <c r="Z481"/>
    </row>
    <row r="482" spans="21:26" x14ac:dyDescent="0.25">
      <c r="U482"/>
      <c r="V482"/>
      <c r="W482">
        <v>479</v>
      </c>
      <c r="X482">
        <f>((('Pump Design Summary'!$E$16-'Pump Design Summary'!$D$16)/1000)*W482)+'Pump Design Summary'!$D$16</f>
        <v>0</v>
      </c>
      <c r="Y482">
        <f>IF(ISEVEN(W482),MAX('Pump Design Summary'!$D$28:$H$28)+50,0)</f>
        <v>0</v>
      </c>
      <c r="Z482"/>
    </row>
    <row r="483" spans="21:26" x14ac:dyDescent="0.25">
      <c r="U483"/>
      <c r="V483"/>
      <c r="W483">
        <v>480</v>
      </c>
      <c r="X483">
        <f>((('Pump Design Summary'!$E$16-'Pump Design Summary'!$D$16)/1000)*W483)+'Pump Design Summary'!$D$16</f>
        <v>0</v>
      </c>
      <c r="Y483">
        <f>IF(ISEVEN(W483),MAX('Pump Design Summary'!$D$28:$H$28)+50,0)</f>
        <v>50</v>
      </c>
      <c r="Z483"/>
    </row>
    <row r="484" spans="21:26" x14ac:dyDescent="0.25">
      <c r="U484"/>
      <c r="V484"/>
      <c r="W484">
        <v>481</v>
      </c>
      <c r="X484">
        <f>((('Pump Design Summary'!$E$16-'Pump Design Summary'!$D$16)/1000)*W484)+'Pump Design Summary'!$D$16</f>
        <v>0</v>
      </c>
      <c r="Y484">
        <f>IF(ISEVEN(W484),MAX('Pump Design Summary'!$D$28:$H$28)+50,0)</f>
        <v>0</v>
      </c>
      <c r="Z484"/>
    </row>
    <row r="485" spans="21:26" x14ac:dyDescent="0.25">
      <c r="U485"/>
      <c r="V485"/>
      <c r="W485">
        <v>482</v>
      </c>
      <c r="X485">
        <f>((('Pump Design Summary'!$E$16-'Pump Design Summary'!$D$16)/1000)*W485)+'Pump Design Summary'!$D$16</f>
        <v>0</v>
      </c>
      <c r="Y485">
        <f>IF(ISEVEN(W485),MAX('Pump Design Summary'!$D$28:$H$28)+50,0)</f>
        <v>50</v>
      </c>
      <c r="Z485"/>
    </row>
    <row r="486" spans="21:26" x14ac:dyDescent="0.25">
      <c r="U486"/>
      <c r="V486"/>
      <c r="W486">
        <v>483</v>
      </c>
      <c r="X486">
        <f>((('Pump Design Summary'!$E$16-'Pump Design Summary'!$D$16)/1000)*W486)+'Pump Design Summary'!$D$16</f>
        <v>0</v>
      </c>
      <c r="Y486">
        <f>IF(ISEVEN(W486),MAX('Pump Design Summary'!$D$28:$H$28)+50,0)</f>
        <v>0</v>
      </c>
      <c r="Z486"/>
    </row>
    <row r="487" spans="21:26" x14ac:dyDescent="0.25">
      <c r="U487"/>
      <c r="V487"/>
      <c r="W487">
        <v>484</v>
      </c>
      <c r="X487">
        <f>((('Pump Design Summary'!$E$16-'Pump Design Summary'!$D$16)/1000)*W487)+'Pump Design Summary'!$D$16</f>
        <v>0</v>
      </c>
      <c r="Y487">
        <f>IF(ISEVEN(W487),MAX('Pump Design Summary'!$D$28:$H$28)+50,0)</f>
        <v>50</v>
      </c>
      <c r="Z487"/>
    </row>
    <row r="488" spans="21:26" x14ac:dyDescent="0.25">
      <c r="U488"/>
      <c r="V488"/>
      <c r="W488">
        <v>485</v>
      </c>
      <c r="X488">
        <f>((('Pump Design Summary'!$E$16-'Pump Design Summary'!$D$16)/1000)*W488)+'Pump Design Summary'!$D$16</f>
        <v>0</v>
      </c>
      <c r="Y488">
        <f>IF(ISEVEN(W488),MAX('Pump Design Summary'!$D$28:$H$28)+50,0)</f>
        <v>0</v>
      </c>
      <c r="Z488"/>
    </row>
    <row r="489" spans="21:26" x14ac:dyDescent="0.25">
      <c r="U489"/>
      <c r="V489"/>
      <c r="W489">
        <v>486</v>
      </c>
      <c r="X489">
        <f>((('Pump Design Summary'!$E$16-'Pump Design Summary'!$D$16)/1000)*W489)+'Pump Design Summary'!$D$16</f>
        <v>0</v>
      </c>
      <c r="Y489">
        <f>IF(ISEVEN(W489),MAX('Pump Design Summary'!$D$28:$H$28)+50,0)</f>
        <v>50</v>
      </c>
      <c r="Z489"/>
    </row>
    <row r="490" spans="21:26" x14ac:dyDescent="0.25">
      <c r="U490"/>
      <c r="V490"/>
      <c r="W490">
        <v>487</v>
      </c>
      <c r="X490">
        <f>((('Pump Design Summary'!$E$16-'Pump Design Summary'!$D$16)/1000)*W490)+'Pump Design Summary'!$D$16</f>
        <v>0</v>
      </c>
      <c r="Y490">
        <f>IF(ISEVEN(W490),MAX('Pump Design Summary'!$D$28:$H$28)+50,0)</f>
        <v>0</v>
      </c>
      <c r="Z490"/>
    </row>
    <row r="491" spans="21:26" x14ac:dyDescent="0.25">
      <c r="U491"/>
      <c r="V491"/>
      <c r="W491">
        <v>488</v>
      </c>
      <c r="X491">
        <f>((('Pump Design Summary'!$E$16-'Pump Design Summary'!$D$16)/1000)*W491)+'Pump Design Summary'!$D$16</f>
        <v>0</v>
      </c>
      <c r="Y491">
        <f>IF(ISEVEN(W491),MAX('Pump Design Summary'!$D$28:$H$28)+50,0)</f>
        <v>50</v>
      </c>
      <c r="Z491"/>
    </row>
    <row r="492" spans="21:26" x14ac:dyDescent="0.25">
      <c r="U492"/>
      <c r="V492"/>
      <c r="W492">
        <v>489</v>
      </c>
      <c r="X492">
        <f>((('Pump Design Summary'!$E$16-'Pump Design Summary'!$D$16)/1000)*W492)+'Pump Design Summary'!$D$16</f>
        <v>0</v>
      </c>
      <c r="Y492">
        <f>IF(ISEVEN(W492),MAX('Pump Design Summary'!$D$28:$H$28)+50,0)</f>
        <v>0</v>
      </c>
      <c r="Z492"/>
    </row>
    <row r="493" spans="21:26" x14ac:dyDescent="0.25">
      <c r="U493"/>
      <c r="V493"/>
      <c r="W493">
        <v>490</v>
      </c>
      <c r="X493">
        <f>((('Pump Design Summary'!$E$16-'Pump Design Summary'!$D$16)/1000)*W493)+'Pump Design Summary'!$D$16</f>
        <v>0</v>
      </c>
      <c r="Y493">
        <f>IF(ISEVEN(W493),MAX('Pump Design Summary'!$D$28:$H$28)+50,0)</f>
        <v>50</v>
      </c>
      <c r="Z493"/>
    </row>
    <row r="494" spans="21:26" x14ac:dyDescent="0.25">
      <c r="U494"/>
      <c r="V494"/>
      <c r="W494">
        <v>491</v>
      </c>
      <c r="X494">
        <f>((('Pump Design Summary'!$E$16-'Pump Design Summary'!$D$16)/1000)*W494)+'Pump Design Summary'!$D$16</f>
        <v>0</v>
      </c>
      <c r="Y494">
        <f>IF(ISEVEN(W494),MAX('Pump Design Summary'!$D$28:$H$28)+50,0)</f>
        <v>0</v>
      </c>
      <c r="Z494"/>
    </row>
    <row r="495" spans="21:26" x14ac:dyDescent="0.25">
      <c r="U495"/>
      <c r="V495"/>
      <c r="W495">
        <v>492</v>
      </c>
      <c r="X495">
        <f>((('Pump Design Summary'!$E$16-'Pump Design Summary'!$D$16)/1000)*W495)+'Pump Design Summary'!$D$16</f>
        <v>0</v>
      </c>
      <c r="Y495">
        <f>IF(ISEVEN(W495),MAX('Pump Design Summary'!$D$28:$H$28)+50,0)</f>
        <v>50</v>
      </c>
      <c r="Z495"/>
    </row>
    <row r="496" spans="21:26" x14ac:dyDescent="0.25">
      <c r="U496"/>
      <c r="V496"/>
      <c r="W496">
        <v>493</v>
      </c>
      <c r="X496">
        <f>((('Pump Design Summary'!$E$16-'Pump Design Summary'!$D$16)/1000)*W496)+'Pump Design Summary'!$D$16</f>
        <v>0</v>
      </c>
      <c r="Y496">
        <f>IF(ISEVEN(W496),MAX('Pump Design Summary'!$D$28:$H$28)+50,0)</f>
        <v>0</v>
      </c>
      <c r="Z496"/>
    </row>
    <row r="497" spans="21:26" x14ac:dyDescent="0.25">
      <c r="U497"/>
      <c r="V497"/>
      <c r="W497">
        <v>494</v>
      </c>
      <c r="X497">
        <f>((('Pump Design Summary'!$E$16-'Pump Design Summary'!$D$16)/1000)*W497)+'Pump Design Summary'!$D$16</f>
        <v>0</v>
      </c>
      <c r="Y497">
        <f>IF(ISEVEN(W497),MAX('Pump Design Summary'!$D$28:$H$28)+50,0)</f>
        <v>50</v>
      </c>
      <c r="Z497"/>
    </row>
    <row r="498" spans="21:26" x14ac:dyDescent="0.25">
      <c r="U498"/>
      <c r="V498"/>
      <c r="W498">
        <v>495</v>
      </c>
      <c r="X498">
        <f>((('Pump Design Summary'!$E$16-'Pump Design Summary'!$D$16)/1000)*W498)+'Pump Design Summary'!$D$16</f>
        <v>0</v>
      </c>
      <c r="Y498">
        <f>IF(ISEVEN(W498),MAX('Pump Design Summary'!$D$28:$H$28)+50,0)</f>
        <v>0</v>
      </c>
      <c r="Z498"/>
    </row>
    <row r="499" spans="21:26" x14ac:dyDescent="0.25">
      <c r="U499"/>
      <c r="V499"/>
      <c r="W499">
        <v>496</v>
      </c>
      <c r="X499">
        <f>((('Pump Design Summary'!$E$16-'Pump Design Summary'!$D$16)/1000)*W499)+'Pump Design Summary'!$D$16</f>
        <v>0</v>
      </c>
      <c r="Y499">
        <f>IF(ISEVEN(W499),MAX('Pump Design Summary'!$D$28:$H$28)+50,0)</f>
        <v>50</v>
      </c>
      <c r="Z499"/>
    </row>
    <row r="500" spans="21:26" x14ac:dyDescent="0.25">
      <c r="U500"/>
      <c r="V500"/>
      <c r="W500">
        <v>497</v>
      </c>
      <c r="X500">
        <f>((('Pump Design Summary'!$E$16-'Pump Design Summary'!$D$16)/1000)*W500)+'Pump Design Summary'!$D$16</f>
        <v>0</v>
      </c>
      <c r="Y500">
        <f>IF(ISEVEN(W500),MAX('Pump Design Summary'!$D$28:$H$28)+50,0)</f>
        <v>0</v>
      </c>
      <c r="Z500"/>
    </row>
    <row r="501" spans="21:26" x14ac:dyDescent="0.25">
      <c r="U501"/>
      <c r="V501"/>
      <c r="W501">
        <v>498</v>
      </c>
      <c r="X501">
        <f>((('Pump Design Summary'!$E$16-'Pump Design Summary'!$D$16)/1000)*W501)+'Pump Design Summary'!$D$16</f>
        <v>0</v>
      </c>
      <c r="Y501">
        <f>IF(ISEVEN(W501),MAX('Pump Design Summary'!$D$28:$H$28)+50,0)</f>
        <v>50</v>
      </c>
      <c r="Z501"/>
    </row>
    <row r="502" spans="21:26" x14ac:dyDescent="0.25">
      <c r="U502"/>
      <c r="V502"/>
      <c r="W502">
        <v>499</v>
      </c>
      <c r="X502">
        <f>((('Pump Design Summary'!$E$16-'Pump Design Summary'!$D$16)/1000)*W502)+'Pump Design Summary'!$D$16</f>
        <v>0</v>
      </c>
      <c r="Y502">
        <f>IF(ISEVEN(W502),MAX('Pump Design Summary'!$D$28:$H$28)+50,0)</f>
        <v>0</v>
      </c>
      <c r="Z502"/>
    </row>
    <row r="503" spans="21:26" x14ac:dyDescent="0.25">
      <c r="U503"/>
      <c r="V503"/>
      <c r="W503">
        <v>500</v>
      </c>
      <c r="X503">
        <f>((('Pump Design Summary'!$E$16-'Pump Design Summary'!$D$16)/1000)*W503)+'Pump Design Summary'!$D$16</f>
        <v>0</v>
      </c>
      <c r="Y503">
        <f>IF(ISEVEN(W503),MAX('Pump Design Summary'!$D$28:$H$28)+50,0)</f>
        <v>50</v>
      </c>
      <c r="Z503"/>
    </row>
    <row r="504" spans="21:26" x14ac:dyDescent="0.25">
      <c r="U504"/>
      <c r="V504"/>
      <c r="W504">
        <v>501</v>
      </c>
      <c r="X504">
        <f>((('Pump Design Summary'!$E$16-'Pump Design Summary'!$D$16)/1000)*W504)+'Pump Design Summary'!$D$16</f>
        <v>0</v>
      </c>
      <c r="Y504">
        <f>IF(ISEVEN(W504),MAX('Pump Design Summary'!$D$28:$H$28)+50,0)</f>
        <v>0</v>
      </c>
      <c r="Z504"/>
    </row>
    <row r="505" spans="21:26" x14ac:dyDescent="0.25">
      <c r="U505"/>
      <c r="V505"/>
      <c r="W505">
        <v>502</v>
      </c>
      <c r="X505">
        <f>((('Pump Design Summary'!$E$16-'Pump Design Summary'!$D$16)/1000)*W505)+'Pump Design Summary'!$D$16</f>
        <v>0</v>
      </c>
      <c r="Y505">
        <f>IF(ISEVEN(W505),MAX('Pump Design Summary'!$D$28:$H$28)+50,0)</f>
        <v>50</v>
      </c>
      <c r="Z505"/>
    </row>
    <row r="506" spans="21:26" x14ac:dyDescent="0.25">
      <c r="U506"/>
      <c r="V506"/>
      <c r="W506">
        <v>503</v>
      </c>
      <c r="X506">
        <f>((('Pump Design Summary'!$E$16-'Pump Design Summary'!$D$16)/1000)*W506)+'Pump Design Summary'!$D$16</f>
        <v>0</v>
      </c>
      <c r="Y506">
        <f>IF(ISEVEN(W506),MAX('Pump Design Summary'!$D$28:$H$28)+50,0)</f>
        <v>0</v>
      </c>
      <c r="Z506"/>
    </row>
    <row r="507" spans="21:26" x14ac:dyDescent="0.25">
      <c r="U507"/>
      <c r="V507"/>
      <c r="W507">
        <v>504</v>
      </c>
      <c r="X507">
        <f>((('Pump Design Summary'!$E$16-'Pump Design Summary'!$D$16)/1000)*W507)+'Pump Design Summary'!$D$16</f>
        <v>0</v>
      </c>
      <c r="Y507">
        <f>IF(ISEVEN(W507),MAX('Pump Design Summary'!$D$28:$H$28)+50,0)</f>
        <v>50</v>
      </c>
      <c r="Z507"/>
    </row>
    <row r="508" spans="21:26" x14ac:dyDescent="0.25">
      <c r="U508"/>
      <c r="V508"/>
      <c r="W508">
        <v>505</v>
      </c>
      <c r="X508">
        <f>((('Pump Design Summary'!$E$16-'Pump Design Summary'!$D$16)/1000)*W508)+'Pump Design Summary'!$D$16</f>
        <v>0</v>
      </c>
      <c r="Y508">
        <f>IF(ISEVEN(W508),MAX('Pump Design Summary'!$D$28:$H$28)+50,0)</f>
        <v>0</v>
      </c>
      <c r="Z508"/>
    </row>
    <row r="509" spans="21:26" x14ac:dyDescent="0.25">
      <c r="U509"/>
      <c r="V509"/>
      <c r="W509">
        <v>506</v>
      </c>
      <c r="X509">
        <f>((('Pump Design Summary'!$E$16-'Pump Design Summary'!$D$16)/1000)*W509)+'Pump Design Summary'!$D$16</f>
        <v>0</v>
      </c>
      <c r="Y509">
        <f>IF(ISEVEN(W509),MAX('Pump Design Summary'!$D$28:$H$28)+50,0)</f>
        <v>50</v>
      </c>
      <c r="Z509"/>
    </row>
    <row r="510" spans="21:26" x14ac:dyDescent="0.25">
      <c r="U510"/>
      <c r="V510"/>
      <c r="W510">
        <v>507</v>
      </c>
      <c r="X510">
        <f>((('Pump Design Summary'!$E$16-'Pump Design Summary'!$D$16)/1000)*W510)+'Pump Design Summary'!$D$16</f>
        <v>0</v>
      </c>
      <c r="Y510">
        <f>IF(ISEVEN(W510),MAX('Pump Design Summary'!$D$28:$H$28)+50,0)</f>
        <v>0</v>
      </c>
      <c r="Z510"/>
    </row>
    <row r="511" spans="21:26" x14ac:dyDescent="0.25">
      <c r="U511"/>
      <c r="V511"/>
      <c r="W511">
        <v>508</v>
      </c>
      <c r="X511">
        <f>((('Pump Design Summary'!$E$16-'Pump Design Summary'!$D$16)/1000)*W511)+'Pump Design Summary'!$D$16</f>
        <v>0</v>
      </c>
      <c r="Y511">
        <f>IF(ISEVEN(W511),MAX('Pump Design Summary'!$D$28:$H$28)+50,0)</f>
        <v>50</v>
      </c>
      <c r="Z511"/>
    </row>
    <row r="512" spans="21:26" x14ac:dyDescent="0.25">
      <c r="U512"/>
      <c r="V512"/>
      <c r="W512">
        <v>509</v>
      </c>
      <c r="X512">
        <f>((('Pump Design Summary'!$E$16-'Pump Design Summary'!$D$16)/1000)*W512)+'Pump Design Summary'!$D$16</f>
        <v>0</v>
      </c>
      <c r="Y512">
        <f>IF(ISEVEN(W512),MAX('Pump Design Summary'!$D$28:$H$28)+50,0)</f>
        <v>0</v>
      </c>
      <c r="Z512"/>
    </row>
    <row r="513" spans="21:26" x14ac:dyDescent="0.25">
      <c r="U513"/>
      <c r="V513"/>
      <c r="W513">
        <v>510</v>
      </c>
      <c r="X513">
        <f>((('Pump Design Summary'!$E$16-'Pump Design Summary'!$D$16)/1000)*W513)+'Pump Design Summary'!$D$16</f>
        <v>0</v>
      </c>
      <c r="Y513">
        <f>IF(ISEVEN(W513),MAX('Pump Design Summary'!$D$28:$H$28)+50,0)</f>
        <v>50</v>
      </c>
      <c r="Z513"/>
    </row>
    <row r="514" spans="21:26" x14ac:dyDescent="0.25">
      <c r="U514"/>
      <c r="V514"/>
      <c r="W514">
        <v>511</v>
      </c>
      <c r="X514">
        <f>((('Pump Design Summary'!$E$16-'Pump Design Summary'!$D$16)/1000)*W514)+'Pump Design Summary'!$D$16</f>
        <v>0</v>
      </c>
      <c r="Y514">
        <f>IF(ISEVEN(W514),MAX('Pump Design Summary'!$D$28:$H$28)+50,0)</f>
        <v>0</v>
      </c>
      <c r="Z514"/>
    </row>
    <row r="515" spans="21:26" x14ac:dyDescent="0.25">
      <c r="U515"/>
      <c r="V515"/>
      <c r="W515">
        <v>512</v>
      </c>
      <c r="X515">
        <f>((('Pump Design Summary'!$E$16-'Pump Design Summary'!$D$16)/1000)*W515)+'Pump Design Summary'!$D$16</f>
        <v>0</v>
      </c>
      <c r="Y515">
        <f>IF(ISEVEN(W515),MAX('Pump Design Summary'!$D$28:$H$28)+50,0)</f>
        <v>50</v>
      </c>
      <c r="Z515"/>
    </row>
    <row r="516" spans="21:26" x14ac:dyDescent="0.25">
      <c r="U516"/>
      <c r="V516"/>
      <c r="W516">
        <v>513</v>
      </c>
      <c r="X516">
        <f>((('Pump Design Summary'!$E$16-'Pump Design Summary'!$D$16)/1000)*W516)+'Pump Design Summary'!$D$16</f>
        <v>0</v>
      </c>
      <c r="Y516">
        <f>IF(ISEVEN(W516),MAX('Pump Design Summary'!$D$28:$H$28)+50,0)</f>
        <v>0</v>
      </c>
      <c r="Z516"/>
    </row>
    <row r="517" spans="21:26" x14ac:dyDescent="0.25">
      <c r="U517"/>
      <c r="V517"/>
      <c r="W517">
        <v>514</v>
      </c>
      <c r="X517">
        <f>((('Pump Design Summary'!$E$16-'Pump Design Summary'!$D$16)/1000)*W517)+'Pump Design Summary'!$D$16</f>
        <v>0</v>
      </c>
      <c r="Y517">
        <f>IF(ISEVEN(W517),MAX('Pump Design Summary'!$D$28:$H$28)+50,0)</f>
        <v>50</v>
      </c>
      <c r="Z517"/>
    </row>
    <row r="518" spans="21:26" x14ac:dyDescent="0.25">
      <c r="U518"/>
      <c r="V518"/>
      <c r="W518">
        <v>515</v>
      </c>
      <c r="X518">
        <f>((('Pump Design Summary'!$E$16-'Pump Design Summary'!$D$16)/1000)*W518)+'Pump Design Summary'!$D$16</f>
        <v>0</v>
      </c>
      <c r="Y518">
        <f>IF(ISEVEN(W518),MAX('Pump Design Summary'!$D$28:$H$28)+50,0)</f>
        <v>0</v>
      </c>
      <c r="Z518"/>
    </row>
    <row r="519" spans="21:26" x14ac:dyDescent="0.25">
      <c r="U519"/>
      <c r="V519"/>
      <c r="W519">
        <v>516</v>
      </c>
      <c r="X519">
        <f>((('Pump Design Summary'!$E$16-'Pump Design Summary'!$D$16)/1000)*W519)+'Pump Design Summary'!$D$16</f>
        <v>0</v>
      </c>
      <c r="Y519">
        <f>IF(ISEVEN(W519),MAX('Pump Design Summary'!$D$28:$H$28)+50,0)</f>
        <v>50</v>
      </c>
      <c r="Z519"/>
    </row>
    <row r="520" spans="21:26" x14ac:dyDescent="0.25">
      <c r="U520"/>
      <c r="V520"/>
      <c r="W520">
        <v>517</v>
      </c>
      <c r="X520">
        <f>((('Pump Design Summary'!$E$16-'Pump Design Summary'!$D$16)/1000)*W520)+'Pump Design Summary'!$D$16</f>
        <v>0</v>
      </c>
      <c r="Y520">
        <f>IF(ISEVEN(W520),MAX('Pump Design Summary'!$D$28:$H$28)+50,0)</f>
        <v>0</v>
      </c>
      <c r="Z520"/>
    </row>
    <row r="521" spans="21:26" x14ac:dyDescent="0.25">
      <c r="U521"/>
      <c r="V521"/>
      <c r="W521">
        <v>518</v>
      </c>
      <c r="X521">
        <f>((('Pump Design Summary'!$E$16-'Pump Design Summary'!$D$16)/1000)*W521)+'Pump Design Summary'!$D$16</f>
        <v>0</v>
      </c>
      <c r="Y521">
        <f>IF(ISEVEN(W521),MAX('Pump Design Summary'!$D$28:$H$28)+50,0)</f>
        <v>50</v>
      </c>
      <c r="Z521"/>
    </row>
    <row r="522" spans="21:26" x14ac:dyDescent="0.25">
      <c r="U522"/>
      <c r="V522"/>
      <c r="W522">
        <v>519</v>
      </c>
      <c r="X522">
        <f>((('Pump Design Summary'!$E$16-'Pump Design Summary'!$D$16)/1000)*W522)+'Pump Design Summary'!$D$16</f>
        <v>0</v>
      </c>
      <c r="Y522">
        <f>IF(ISEVEN(W522),MAX('Pump Design Summary'!$D$28:$H$28)+50,0)</f>
        <v>0</v>
      </c>
      <c r="Z522"/>
    </row>
    <row r="523" spans="21:26" x14ac:dyDescent="0.25">
      <c r="U523"/>
      <c r="V523"/>
      <c r="W523">
        <v>520</v>
      </c>
      <c r="X523">
        <f>((('Pump Design Summary'!$E$16-'Pump Design Summary'!$D$16)/1000)*W523)+'Pump Design Summary'!$D$16</f>
        <v>0</v>
      </c>
      <c r="Y523">
        <f>IF(ISEVEN(W523),MAX('Pump Design Summary'!$D$28:$H$28)+50,0)</f>
        <v>50</v>
      </c>
      <c r="Z523"/>
    </row>
    <row r="524" spans="21:26" x14ac:dyDescent="0.25">
      <c r="U524"/>
      <c r="V524"/>
      <c r="W524">
        <v>521</v>
      </c>
      <c r="X524">
        <f>((('Pump Design Summary'!$E$16-'Pump Design Summary'!$D$16)/1000)*W524)+'Pump Design Summary'!$D$16</f>
        <v>0</v>
      </c>
      <c r="Y524">
        <f>IF(ISEVEN(W524),MAX('Pump Design Summary'!$D$28:$H$28)+50,0)</f>
        <v>0</v>
      </c>
      <c r="Z524"/>
    </row>
    <row r="525" spans="21:26" x14ac:dyDescent="0.25">
      <c r="U525"/>
      <c r="V525"/>
      <c r="W525">
        <v>522</v>
      </c>
      <c r="X525">
        <f>((('Pump Design Summary'!$E$16-'Pump Design Summary'!$D$16)/1000)*W525)+'Pump Design Summary'!$D$16</f>
        <v>0</v>
      </c>
      <c r="Y525">
        <f>IF(ISEVEN(W525),MAX('Pump Design Summary'!$D$28:$H$28)+50,0)</f>
        <v>50</v>
      </c>
      <c r="Z525"/>
    </row>
    <row r="526" spans="21:26" x14ac:dyDescent="0.25">
      <c r="U526"/>
      <c r="V526"/>
      <c r="W526">
        <v>523</v>
      </c>
      <c r="X526">
        <f>((('Pump Design Summary'!$E$16-'Pump Design Summary'!$D$16)/1000)*W526)+'Pump Design Summary'!$D$16</f>
        <v>0</v>
      </c>
      <c r="Y526">
        <f>IF(ISEVEN(W526),MAX('Pump Design Summary'!$D$28:$H$28)+50,0)</f>
        <v>0</v>
      </c>
      <c r="Z526"/>
    </row>
    <row r="527" spans="21:26" x14ac:dyDescent="0.25">
      <c r="U527"/>
      <c r="V527"/>
      <c r="W527">
        <v>524</v>
      </c>
      <c r="X527">
        <f>((('Pump Design Summary'!$E$16-'Pump Design Summary'!$D$16)/1000)*W527)+'Pump Design Summary'!$D$16</f>
        <v>0</v>
      </c>
      <c r="Y527">
        <f>IF(ISEVEN(W527),MAX('Pump Design Summary'!$D$28:$H$28)+50,0)</f>
        <v>50</v>
      </c>
      <c r="Z527"/>
    </row>
    <row r="528" spans="21:26" x14ac:dyDescent="0.25">
      <c r="U528"/>
      <c r="V528"/>
      <c r="W528">
        <v>525</v>
      </c>
      <c r="X528">
        <f>((('Pump Design Summary'!$E$16-'Pump Design Summary'!$D$16)/1000)*W528)+'Pump Design Summary'!$D$16</f>
        <v>0</v>
      </c>
      <c r="Y528">
        <f>IF(ISEVEN(W528),MAX('Pump Design Summary'!$D$28:$H$28)+50,0)</f>
        <v>0</v>
      </c>
      <c r="Z528"/>
    </row>
    <row r="529" spans="21:26" x14ac:dyDescent="0.25">
      <c r="U529"/>
      <c r="V529"/>
      <c r="W529">
        <v>526</v>
      </c>
      <c r="X529">
        <f>((('Pump Design Summary'!$E$16-'Pump Design Summary'!$D$16)/1000)*W529)+'Pump Design Summary'!$D$16</f>
        <v>0</v>
      </c>
      <c r="Y529">
        <f>IF(ISEVEN(W529),MAX('Pump Design Summary'!$D$28:$H$28)+50,0)</f>
        <v>50</v>
      </c>
      <c r="Z529"/>
    </row>
    <row r="530" spans="21:26" x14ac:dyDescent="0.25">
      <c r="U530"/>
      <c r="V530"/>
      <c r="W530">
        <v>527</v>
      </c>
      <c r="X530">
        <f>((('Pump Design Summary'!$E$16-'Pump Design Summary'!$D$16)/1000)*W530)+'Pump Design Summary'!$D$16</f>
        <v>0</v>
      </c>
      <c r="Y530">
        <f>IF(ISEVEN(W530),MAX('Pump Design Summary'!$D$28:$H$28)+50,0)</f>
        <v>0</v>
      </c>
      <c r="Z530"/>
    </row>
    <row r="531" spans="21:26" x14ac:dyDescent="0.25">
      <c r="U531"/>
      <c r="V531"/>
      <c r="W531">
        <v>528</v>
      </c>
      <c r="X531">
        <f>((('Pump Design Summary'!$E$16-'Pump Design Summary'!$D$16)/1000)*W531)+'Pump Design Summary'!$D$16</f>
        <v>0</v>
      </c>
      <c r="Y531">
        <f>IF(ISEVEN(W531),MAX('Pump Design Summary'!$D$28:$H$28)+50,0)</f>
        <v>50</v>
      </c>
      <c r="Z531"/>
    </row>
    <row r="532" spans="21:26" x14ac:dyDescent="0.25">
      <c r="U532"/>
      <c r="V532"/>
      <c r="W532">
        <v>529</v>
      </c>
      <c r="X532">
        <f>((('Pump Design Summary'!$E$16-'Pump Design Summary'!$D$16)/1000)*W532)+'Pump Design Summary'!$D$16</f>
        <v>0</v>
      </c>
      <c r="Y532">
        <f>IF(ISEVEN(W532),MAX('Pump Design Summary'!$D$28:$H$28)+50,0)</f>
        <v>0</v>
      </c>
      <c r="Z532"/>
    </row>
    <row r="533" spans="21:26" x14ac:dyDescent="0.25">
      <c r="U533"/>
      <c r="V533"/>
      <c r="W533">
        <v>530</v>
      </c>
      <c r="X533">
        <f>((('Pump Design Summary'!$E$16-'Pump Design Summary'!$D$16)/1000)*W533)+'Pump Design Summary'!$D$16</f>
        <v>0</v>
      </c>
      <c r="Y533">
        <f>IF(ISEVEN(W533),MAX('Pump Design Summary'!$D$28:$H$28)+50,0)</f>
        <v>50</v>
      </c>
      <c r="Z533"/>
    </row>
    <row r="534" spans="21:26" x14ac:dyDescent="0.25">
      <c r="U534"/>
      <c r="V534"/>
      <c r="W534">
        <v>531</v>
      </c>
      <c r="X534">
        <f>((('Pump Design Summary'!$E$16-'Pump Design Summary'!$D$16)/1000)*W534)+'Pump Design Summary'!$D$16</f>
        <v>0</v>
      </c>
      <c r="Y534">
        <f>IF(ISEVEN(W534),MAX('Pump Design Summary'!$D$28:$H$28)+50,0)</f>
        <v>0</v>
      </c>
      <c r="Z534"/>
    </row>
    <row r="535" spans="21:26" x14ac:dyDescent="0.25">
      <c r="U535"/>
      <c r="V535"/>
      <c r="W535">
        <v>532</v>
      </c>
      <c r="X535">
        <f>((('Pump Design Summary'!$E$16-'Pump Design Summary'!$D$16)/1000)*W535)+'Pump Design Summary'!$D$16</f>
        <v>0</v>
      </c>
      <c r="Y535">
        <f>IF(ISEVEN(W535),MAX('Pump Design Summary'!$D$28:$H$28)+50,0)</f>
        <v>50</v>
      </c>
      <c r="Z535"/>
    </row>
    <row r="536" spans="21:26" x14ac:dyDescent="0.25">
      <c r="U536"/>
      <c r="V536"/>
      <c r="W536">
        <v>533</v>
      </c>
      <c r="X536">
        <f>((('Pump Design Summary'!$E$16-'Pump Design Summary'!$D$16)/1000)*W536)+'Pump Design Summary'!$D$16</f>
        <v>0</v>
      </c>
      <c r="Y536">
        <f>IF(ISEVEN(W536),MAX('Pump Design Summary'!$D$28:$H$28)+50,0)</f>
        <v>0</v>
      </c>
      <c r="Z536"/>
    </row>
    <row r="537" spans="21:26" x14ac:dyDescent="0.25">
      <c r="U537"/>
      <c r="V537"/>
      <c r="W537">
        <v>534</v>
      </c>
      <c r="X537">
        <f>((('Pump Design Summary'!$E$16-'Pump Design Summary'!$D$16)/1000)*W537)+'Pump Design Summary'!$D$16</f>
        <v>0</v>
      </c>
      <c r="Y537">
        <f>IF(ISEVEN(W537),MAX('Pump Design Summary'!$D$28:$H$28)+50,0)</f>
        <v>50</v>
      </c>
      <c r="Z537"/>
    </row>
    <row r="538" spans="21:26" x14ac:dyDescent="0.25">
      <c r="U538"/>
      <c r="V538"/>
      <c r="W538">
        <v>535</v>
      </c>
      <c r="X538">
        <f>((('Pump Design Summary'!$E$16-'Pump Design Summary'!$D$16)/1000)*W538)+'Pump Design Summary'!$D$16</f>
        <v>0</v>
      </c>
      <c r="Y538">
        <f>IF(ISEVEN(W538),MAX('Pump Design Summary'!$D$28:$H$28)+50,0)</f>
        <v>0</v>
      </c>
      <c r="Z538"/>
    </row>
    <row r="539" spans="21:26" x14ac:dyDescent="0.25">
      <c r="U539"/>
      <c r="V539"/>
      <c r="W539">
        <v>536</v>
      </c>
      <c r="X539">
        <f>((('Pump Design Summary'!$E$16-'Pump Design Summary'!$D$16)/1000)*W539)+'Pump Design Summary'!$D$16</f>
        <v>0</v>
      </c>
      <c r="Y539">
        <f>IF(ISEVEN(W539),MAX('Pump Design Summary'!$D$28:$H$28)+50,0)</f>
        <v>50</v>
      </c>
      <c r="Z539"/>
    </row>
    <row r="540" spans="21:26" x14ac:dyDescent="0.25">
      <c r="U540"/>
      <c r="V540"/>
      <c r="W540">
        <v>537</v>
      </c>
      <c r="X540">
        <f>((('Pump Design Summary'!$E$16-'Pump Design Summary'!$D$16)/1000)*W540)+'Pump Design Summary'!$D$16</f>
        <v>0</v>
      </c>
      <c r="Y540">
        <f>IF(ISEVEN(W540),MAX('Pump Design Summary'!$D$28:$H$28)+50,0)</f>
        <v>0</v>
      </c>
      <c r="Z540"/>
    </row>
    <row r="541" spans="21:26" x14ac:dyDescent="0.25">
      <c r="U541"/>
      <c r="V541"/>
      <c r="W541">
        <v>538</v>
      </c>
      <c r="X541">
        <f>((('Pump Design Summary'!$E$16-'Pump Design Summary'!$D$16)/1000)*W541)+'Pump Design Summary'!$D$16</f>
        <v>0</v>
      </c>
      <c r="Y541">
        <f>IF(ISEVEN(W541),MAX('Pump Design Summary'!$D$28:$H$28)+50,0)</f>
        <v>50</v>
      </c>
      <c r="Z541"/>
    </row>
    <row r="542" spans="21:26" x14ac:dyDescent="0.25">
      <c r="U542"/>
      <c r="V542"/>
      <c r="W542">
        <v>539</v>
      </c>
      <c r="X542">
        <f>((('Pump Design Summary'!$E$16-'Pump Design Summary'!$D$16)/1000)*W542)+'Pump Design Summary'!$D$16</f>
        <v>0</v>
      </c>
      <c r="Y542">
        <f>IF(ISEVEN(W542),MAX('Pump Design Summary'!$D$28:$H$28)+50,0)</f>
        <v>0</v>
      </c>
      <c r="Z542"/>
    </row>
    <row r="543" spans="21:26" x14ac:dyDescent="0.25">
      <c r="U543"/>
      <c r="V543"/>
      <c r="W543">
        <v>540</v>
      </c>
      <c r="X543">
        <f>((('Pump Design Summary'!$E$16-'Pump Design Summary'!$D$16)/1000)*W543)+'Pump Design Summary'!$D$16</f>
        <v>0</v>
      </c>
      <c r="Y543">
        <f>IF(ISEVEN(W543),MAX('Pump Design Summary'!$D$28:$H$28)+50,0)</f>
        <v>50</v>
      </c>
      <c r="Z543"/>
    </row>
    <row r="544" spans="21:26" x14ac:dyDescent="0.25">
      <c r="U544"/>
      <c r="V544"/>
      <c r="W544">
        <v>541</v>
      </c>
      <c r="X544">
        <f>((('Pump Design Summary'!$E$16-'Pump Design Summary'!$D$16)/1000)*W544)+'Pump Design Summary'!$D$16</f>
        <v>0</v>
      </c>
      <c r="Y544">
        <f>IF(ISEVEN(W544),MAX('Pump Design Summary'!$D$28:$H$28)+50,0)</f>
        <v>0</v>
      </c>
      <c r="Z544"/>
    </row>
    <row r="545" spans="21:26" x14ac:dyDescent="0.25">
      <c r="U545"/>
      <c r="V545"/>
      <c r="W545">
        <v>542</v>
      </c>
      <c r="X545">
        <f>((('Pump Design Summary'!$E$16-'Pump Design Summary'!$D$16)/1000)*W545)+'Pump Design Summary'!$D$16</f>
        <v>0</v>
      </c>
      <c r="Y545">
        <f>IF(ISEVEN(W545),MAX('Pump Design Summary'!$D$28:$H$28)+50,0)</f>
        <v>50</v>
      </c>
      <c r="Z545"/>
    </row>
    <row r="546" spans="21:26" x14ac:dyDescent="0.25">
      <c r="U546"/>
      <c r="V546"/>
      <c r="W546">
        <v>543</v>
      </c>
      <c r="X546">
        <f>((('Pump Design Summary'!$E$16-'Pump Design Summary'!$D$16)/1000)*W546)+'Pump Design Summary'!$D$16</f>
        <v>0</v>
      </c>
      <c r="Y546">
        <f>IF(ISEVEN(W546),MAX('Pump Design Summary'!$D$28:$H$28)+50,0)</f>
        <v>0</v>
      </c>
      <c r="Z546"/>
    </row>
    <row r="547" spans="21:26" x14ac:dyDescent="0.25">
      <c r="U547"/>
      <c r="V547"/>
      <c r="W547">
        <v>544</v>
      </c>
      <c r="X547">
        <f>((('Pump Design Summary'!$E$16-'Pump Design Summary'!$D$16)/1000)*W547)+'Pump Design Summary'!$D$16</f>
        <v>0</v>
      </c>
      <c r="Y547">
        <f>IF(ISEVEN(W547),MAX('Pump Design Summary'!$D$28:$H$28)+50,0)</f>
        <v>50</v>
      </c>
      <c r="Z547"/>
    </row>
    <row r="548" spans="21:26" x14ac:dyDescent="0.25">
      <c r="U548"/>
      <c r="V548"/>
      <c r="W548">
        <v>545</v>
      </c>
      <c r="X548">
        <f>((('Pump Design Summary'!$E$16-'Pump Design Summary'!$D$16)/1000)*W548)+'Pump Design Summary'!$D$16</f>
        <v>0</v>
      </c>
      <c r="Y548">
        <f>IF(ISEVEN(W548),MAX('Pump Design Summary'!$D$28:$H$28)+50,0)</f>
        <v>0</v>
      </c>
      <c r="Z548"/>
    </row>
    <row r="549" spans="21:26" x14ac:dyDescent="0.25">
      <c r="U549"/>
      <c r="V549"/>
      <c r="W549">
        <v>546</v>
      </c>
      <c r="X549">
        <f>((('Pump Design Summary'!$E$16-'Pump Design Summary'!$D$16)/1000)*W549)+'Pump Design Summary'!$D$16</f>
        <v>0</v>
      </c>
      <c r="Y549">
        <f>IF(ISEVEN(W549),MAX('Pump Design Summary'!$D$28:$H$28)+50,0)</f>
        <v>50</v>
      </c>
      <c r="Z549"/>
    </row>
    <row r="550" spans="21:26" x14ac:dyDescent="0.25">
      <c r="U550"/>
      <c r="V550"/>
      <c r="W550">
        <v>547</v>
      </c>
      <c r="X550">
        <f>((('Pump Design Summary'!$E$16-'Pump Design Summary'!$D$16)/1000)*W550)+'Pump Design Summary'!$D$16</f>
        <v>0</v>
      </c>
      <c r="Y550">
        <f>IF(ISEVEN(W550),MAX('Pump Design Summary'!$D$28:$H$28)+50,0)</f>
        <v>0</v>
      </c>
      <c r="Z550"/>
    </row>
    <row r="551" spans="21:26" x14ac:dyDescent="0.25">
      <c r="U551"/>
      <c r="V551"/>
      <c r="W551">
        <v>548</v>
      </c>
      <c r="X551">
        <f>((('Pump Design Summary'!$E$16-'Pump Design Summary'!$D$16)/1000)*W551)+'Pump Design Summary'!$D$16</f>
        <v>0</v>
      </c>
      <c r="Y551">
        <f>IF(ISEVEN(W551),MAX('Pump Design Summary'!$D$28:$H$28)+50,0)</f>
        <v>50</v>
      </c>
      <c r="Z551"/>
    </row>
    <row r="552" spans="21:26" x14ac:dyDescent="0.25">
      <c r="U552"/>
      <c r="V552"/>
      <c r="W552">
        <v>549</v>
      </c>
      <c r="X552">
        <f>((('Pump Design Summary'!$E$16-'Pump Design Summary'!$D$16)/1000)*W552)+'Pump Design Summary'!$D$16</f>
        <v>0</v>
      </c>
      <c r="Y552">
        <f>IF(ISEVEN(W552),MAX('Pump Design Summary'!$D$28:$H$28)+50,0)</f>
        <v>0</v>
      </c>
      <c r="Z552"/>
    </row>
    <row r="553" spans="21:26" x14ac:dyDescent="0.25">
      <c r="U553"/>
      <c r="V553"/>
      <c r="W553">
        <v>550</v>
      </c>
      <c r="X553">
        <f>((('Pump Design Summary'!$E$16-'Pump Design Summary'!$D$16)/1000)*W553)+'Pump Design Summary'!$D$16</f>
        <v>0</v>
      </c>
      <c r="Y553">
        <f>IF(ISEVEN(W553),MAX('Pump Design Summary'!$D$28:$H$28)+50,0)</f>
        <v>50</v>
      </c>
      <c r="Z553"/>
    </row>
    <row r="554" spans="21:26" x14ac:dyDescent="0.25">
      <c r="U554"/>
      <c r="V554"/>
      <c r="W554">
        <v>551</v>
      </c>
      <c r="X554">
        <f>((('Pump Design Summary'!$E$16-'Pump Design Summary'!$D$16)/1000)*W554)+'Pump Design Summary'!$D$16</f>
        <v>0</v>
      </c>
      <c r="Y554">
        <f>IF(ISEVEN(W554),MAX('Pump Design Summary'!$D$28:$H$28)+50,0)</f>
        <v>0</v>
      </c>
      <c r="Z554"/>
    </row>
    <row r="555" spans="21:26" x14ac:dyDescent="0.25">
      <c r="U555"/>
      <c r="V555"/>
      <c r="W555">
        <v>552</v>
      </c>
      <c r="X555">
        <f>((('Pump Design Summary'!$E$16-'Pump Design Summary'!$D$16)/1000)*W555)+'Pump Design Summary'!$D$16</f>
        <v>0</v>
      </c>
      <c r="Y555">
        <f>IF(ISEVEN(W555),MAX('Pump Design Summary'!$D$28:$H$28)+50,0)</f>
        <v>50</v>
      </c>
      <c r="Z555"/>
    </row>
    <row r="556" spans="21:26" x14ac:dyDescent="0.25">
      <c r="U556"/>
      <c r="V556"/>
      <c r="W556">
        <v>553</v>
      </c>
      <c r="X556">
        <f>((('Pump Design Summary'!$E$16-'Pump Design Summary'!$D$16)/1000)*W556)+'Pump Design Summary'!$D$16</f>
        <v>0</v>
      </c>
      <c r="Y556">
        <f>IF(ISEVEN(W556),MAX('Pump Design Summary'!$D$28:$H$28)+50,0)</f>
        <v>0</v>
      </c>
      <c r="Z556"/>
    </row>
    <row r="557" spans="21:26" x14ac:dyDescent="0.25">
      <c r="U557"/>
      <c r="V557"/>
      <c r="W557">
        <v>554</v>
      </c>
      <c r="X557">
        <f>((('Pump Design Summary'!$E$16-'Pump Design Summary'!$D$16)/1000)*W557)+'Pump Design Summary'!$D$16</f>
        <v>0</v>
      </c>
      <c r="Y557">
        <f>IF(ISEVEN(W557),MAX('Pump Design Summary'!$D$28:$H$28)+50,0)</f>
        <v>50</v>
      </c>
      <c r="Z557"/>
    </row>
    <row r="558" spans="21:26" x14ac:dyDescent="0.25">
      <c r="U558"/>
      <c r="V558"/>
      <c r="W558">
        <v>555</v>
      </c>
      <c r="X558">
        <f>((('Pump Design Summary'!$E$16-'Pump Design Summary'!$D$16)/1000)*W558)+'Pump Design Summary'!$D$16</f>
        <v>0</v>
      </c>
      <c r="Y558">
        <f>IF(ISEVEN(W558),MAX('Pump Design Summary'!$D$28:$H$28)+50,0)</f>
        <v>0</v>
      </c>
      <c r="Z558"/>
    </row>
    <row r="559" spans="21:26" x14ac:dyDescent="0.25">
      <c r="U559"/>
      <c r="V559"/>
      <c r="W559">
        <v>556</v>
      </c>
      <c r="X559">
        <f>((('Pump Design Summary'!$E$16-'Pump Design Summary'!$D$16)/1000)*W559)+'Pump Design Summary'!$D$16</f>
        <v>0</v>
      </c>
      <c r="Y559">
        <f>IF(ISEVEN(W559),MAX('Pump Design Summary'!$D$28:$H$28)+50,0)</f>
        <v>50</v>
      </c>
      <c r="Z559"/>
    </row>
    <row r="560" spans="21:26" x14ac:dyDescent="0.25">
      <c r="U560"/>
      <c r="V560"/>
      <c r="W560">
        <v>557</v>
      </c>
      <c r="X560">
        <f>((('Pump Design Summary'!$E$16-'Pump Design Summary'!$D$16)/1000)*W560)+'Pump Design Summary'!$D$16</f>
        <v>0</v>
      </c>
      <c r="Y560">
        <f>IF(ISEVEN(W560),MAX('Pump Design Summary'!$D$28:$H$28)+50,0)</f>
        <v>0</v>
      </c>
      <c r="Z560"/>
    </row>
    <row r="561" spans="21:26" x14ac:dyDescent="0.25">
      <c r="U561"/>
      <c r="V561"/>
      <c r="W561">
        <v>558</v>
      </c>
      <c r="X561">
        <f>((('Pump Design Summary'!$E$16-'Pump Design Summary'!$D$16)/1000)*W561)+'Pump Design Summary'!$D$16</f>
        <v>0</v>
      </c>
      <c r="Y561">
        <f>IF(ISEVEN(W561),MAX('Pump Design Summary'!$D$28:$H$28)+50,0)</f>
        <v>50</v>
      </c>
      <c r="Z561"/>
    </row>
    <row r="562" spans="21:26" x14ac:dyDescent="0.25">
      <c r="U562"/>
      <c r="V562"/>
      <c r="W562">
        <v>559</v>
      </c>
      <c r="X562">
        <f>((('Pump Design Summary'!$E$16-'Pump Design Summary'!$D$16)/1000)*W562)+'Pump Design Summary'!$D$16</f>
        <v>0</v>
      </c>
      <c r="Y562">
        <f>IF(ISEVEN(W562),MAX('Pump Design Summary'!$D$28:$H$28)+50,0)</f>
        <v>0</v>
      </c>
      <c r="Z562"/>
    </row>
    <row r="563" spans="21:26" x14ac:dyDescent="0.25">
      <c r="U563"/>
      <c r="V563"/>
      <c r="W563">
        <v>560</v>
      </c>
      <c r="X563">
        <f>((('Pump Design Summary'!$E$16-'Pump Design Summary'!$D$16)/1000)*W563)+'Pump Design Summary'!$D$16</f>
        <v>0</v>
      </c>
      <c r="Y563">
        <f>IF(ISEVEN(W563),MAX('Pump Design Summary'!$D$28:$H$28)+50,0)</f>
        <v>50</v>
      </c>
      <c r="Z563"/>
    </row>
    <row r="564" spans="21:26" x14ac:dyDescent="0.25">
      <c r="U564"/>
      <c r="V564"/>
      <c r="W564">
        <v>561</v>
      </c>
      <c r="X564">
        <f>((('Pump Design Summary'!$E$16-'Pump Design Summary'!$D$16)/1000)*W564)+'Pump Design Summary'!$D$16</f>
        <v>0</v>
      </c>
      <c r="Y564">
        <f>IF(ISEVEN(W564),MAX('Pump Design Summary'!$D$28:$H$28)+50,0)</f>
        <v>0</v>
      </c>
      <c r="Z564"/>
    </row>
    <row r="565" spans="21:26" x14ac:dyDescent="0.25">
      <c r="U565"/>
      <c r="V565"/>
      <c r="W565">
        <v>562</v>
      </c>
      <c r="X565">
        <f>((('Pump Design Summary'!$E$16-'Pump Design Summary'!$D$16)/1000)*W565)+'Pump Design Summary'!$D$16</f>
        <v>0</v>
      </c>
      <c r="Y565">
        <f>IF(ISEVEN(W565),MAX('Pump Design Summary'!$D$28:$H$28)+50,0)</f>
        <v>50</v>
      </c>
      <c r="Z565"/>
    </row>
    <row r="566" spans="21:26" x14ac:dyDescent="0.25">
      <c r="U566"/>
      <c r="V566"/>
      <c r="W566">
        <v>563</v>
      </c>
      <c r="X566">
        <f>((('Pump Design Summary'!$E$16-'Pump Design Summary'!$D$16)/1000)*W566)+'Pump Design Summary'!$D$16</f>
        <v>0</v>
      </c>
      <c r="Y566">
        <f>IF(ISEVEN(W566),MAX('Pump Design Summary'!$D$28:$H$28)+50,0)</f>
        <v>0</v>
      </c>
      <c r="Z566"/>
    </row>
    <row r="567" spans="21:26" x14ac:dyDescent="0.25">
      <c r="U567"/>
      <c r="V567"/>
      <c r="W567">
        <v>564</v>
      </c>
      <c r="X567">
        <f>((('Pump Design Summary'!$E$16-'Pump Design Summary'!$D$16)/1000)*W567)+'Pump Design Summary'!$D$16</f>
        <v>0</v>
      </c>
      <c r="Y567">
        <f>IF(ISEVEN(W567),MAX('Pump Design Summary'!$D$28:$H$28)+50,0)</f>
        <v>50</v>
      </c>
      <c r="Z567"/>
    </row>
    <row r="568" spans="21:26" x14ac:dyDescent="0.25">
      <c r="U568"/>
      <c r="V568"/>
      <c r="W568">
        <v>565</v>
      </c>
      <c r="X568">
        <f>((('Pump Design Summary'!$E$16-'Pump Design Summary'!$D$16)/1000)*W568)+'Pump Design Summary'!$D$16</f>
        <v>0</v>
      </c>
      <c r="Y568">
        <f>IF(ISEVEN(W568),MAX('Pump Design Summary'!$D$28:$H$28)+50,0)</f>
        <v>0</v>
      </c>
      <c r="Z568"/>
    </row>
    <row r="569" spans="21:26" x14ac:dyDescent="0.25">
      <c r="U569"/>
      <c r="V569"/>
      <c r="W569">
        <v>566</v>
      </c>
      <c r="X569">
        <f>((('Pump Design Summary'!$E$16-'Pump Design Summary'!$D$16)/1000)*W569)+'Pump Design Summary'!$D$16</f>
        <v>0</v>
      </c>
      <c r="Y569">
        <f>IF(ISEVEN(W569),MAX('Pump Design Summary'!$D$28:$H$28)+50,0)</f>
        <v>50</v>
      </c>
      <c r="Z569"/>
    </row>
    <row r="570" spans="21:26" x14ac:dyDescent="0.25">
      <c r="U570"/>
      <c r="V570"/>
      <c r="W570">
        <v>567</v>
      </c>
      <c r="X570">
        <f>((('Pump Design Summary'!$E$16-'Pump Design Summary'!$D$16)/1000)*W570)+'Pump Design Summary'!$D$16</f>
        <v>0</v>
      </c>
      <c r="Y570">
        <f>IF(ISEVEN(W570),MAX('Pump Design Summary'!$D$28:$H$28)+50,0)</f>
        <v>0</v>
      </c>
      <c r="Z570"/>
    </row>
    <row r="571" spans="21:26" x14ac:dyDescent="0.25">
      <c r="U571"/>
      <c r="V571"/>
      <c r="W571">
        <v>568</v>
      </c>
      <c r="X571">
        <f>((('Pump Design Summary'!$E$16-'Pump Design Summary'!$D$16)/1000)*W571)+'Pump Design Summary'!$D$16</f>
        <v>0</v>
      </c>
      <c r="Y571">
        <f>IF(ISEVEN(W571),MAX('Pump Design Summary'!$D$28:$H$28)+50,0)</f>
        <v>50</v>
      </c>
      <c r="Z571"/>
    </row>
    <row r="572" spans="21:26" x14ac:dyDescent="0.25">
      <c r="U572"/>
      <c r="V572"/>
      <c r="W572">
        <v>569</v>
      </c>
      <c r="X572">
        <f>((('Pump Design Summary'!$E$16-'Pump Design Summary'!$D$16)/1000)*W572)+'Pump Design Summary'!$D$16</f>
        <v>0</v>
      </c>
      <c r="Y572">
        <f>IF(ISEVEN(W572),MAX('Pump Design Summary'!$D$28:$H$28)+50,0)</f>
        <v>0</v>
      </c>
      <c r="Z572"/>
    </row>
    <row r="573" spans="21:26" x14ac:dyDescent="0.25">
      <c r="U573"/>
      <c r="V573"/>
      <c r="W573">
        <v>570</v>
      </c>
      <c r="X573">
        <f>((('Pump Design Summary'!$E$16-'Pump Design Summary'!$D$16)/1000)*W573)+'Pump Design Summary'!$D$16</f>
        <v>0</v>
      </c>
      <c r="Y573">
        <f>IF(ISEVEN(W573),MAX('Pump Design Summary'!$D$28:$H$28)+50,0)</f>
        <v>50</v>
      </c>
      <c r="Z573"/>
    </row>
    <row r="574" spans="21:26" x14ac:dyDescent="0.25">
      <c r="U574"/>
      <c r="V574"/>
      <c r="W574">
        <v>571</v>
      </c>
      <c r="X574">
        <f>((('Pump Design Summary'!$E$16-'Pump Design Summary'!$D$16)/1000)*W574)+'Pump Design Summary'!$D$16</f>
        <v>0</v>
      </c>
      <c r="Y574">
        <f>IF(ISEVEN(W574),MAX('Pump Design Summary'!$D$28:$H$28)+50,0)</f>
        <v>0</v>
      </c>
      <c r="Z574"/>
    </row>
    <row r="575" spans="21:26" x14ac:dyDescent="0.25">
      <c r="U575"/>
      <c r="V575"/>
      <c r="W575">
        <v>572</v>
      </c>
      <c r="X575">
        <f>((('Pump Design Summary'!$E$16-'Pump Design Summary'!$D$16)/1000)*W575)+'Pump Design Summary'!$D$16</f>
        <v>0</v>
      </c>
      <c r="Y575">
        <f>IF(ISEVEN(W575),MAX('Pump Design Summary'!$D$28:$H$28)+50,0)</f>
        <v>50</v>
      </c>
      <c r="Z575"/>
    </row>
    <row r="576" spans="21:26" x14ac:dyDescent="0.25">
      <c r="U576"/>
      <c r="V576"/>
      <c r="W576">
        <v>573</v>
      </c>
      <c r="X576">
        <f>((('Pump Design Summary'!$E$16-'Pump Design Summary'!$D$16)/1000)*W576)+'Pump Design Summary'!$D$16</f>
        <v>0</v>
      </c>
      <c r="Y576">
        <f>IF(ISEVEN(W576),MAX('Pump Design Summary'!$D$28:$H$28)+50,0)</f>
        <v>0</v>
      </c>
      <c r="Z576"/>
    </row>
    <row r="577" spans="21:26" x14ac:dyDescent="0.25">
      <c r="U577"/>
      <c r="V577"/>
      <c r="W577">
        <v>574</v>
      </c>
      <c r="X577">
        <f>((('Pump Design Summary'!$E$16-'Pump Design Summary'!$D$16)/1000)*W577)+'Pump Design Summary'!$D$16</f>
        <v>0</v>
      </c>
      <c r="Y577">
        <f>IF(ISEVEN(W577),MAX('Pump Design Summary'!$D$28:$H$28)+50,0)</f>
        <v>50</v>
      </c>
      <c r="Z577"/>
    </row>
    <row r="578" spans="21:26" x14ac:dyDescent="0.25">
      <c r="U578"/>
      <c r="V578"/>
      <c r="W578">
        <v>575</v>
      </c>
      <c r="X578">
        <f>((('Pump Design Summary'!$E$16-'Pump Design Summary'!$D$16)/1000)*W578)+'Pump Design Summary'!$D$16</f>
        <v>0</v>
      </c>
      <c r="Y578">
        <f>IF(ISEVEN(W578),MAX('Pump Design Summary'!$D$28:$H$28)+50,0)</f>
        <v>0</v>
      </c>
      <c r="Z578"/>
    </row>
    <row r="579" spans="21:26" x14ac:dyDescent="0.25">
      <c r="U579"/>
      <c r="V579"/>
      <c r="W579">
        <v>576</v>
      </c>
      <c r="X579">
        <f>((('Pump Design Summary'!$E$16-'Pump Design Summary'!$D$16)/1000)*W579)+'Pump Design Summary'!$D$16</f>
        <v>0</v>
      </c>
      <c r="Y579">
        <f>IF(ISEVEN(W579),MAX('Pump Design Summary'!$D$28:$H$28)+50,0)</f>
        <v>50</v>
      </c>
      <c r="Z579"/>
    </row>
    <row r="580" spans="21:26" x14ac:dyDescent="0.25">
      <c r="U580"/>
      <c r="V580"/>
      <c r="W580">
        <v>577</v>
      </c>
      <c r="X580">
        <f>((('Pump Design Summary'!$E$16-'Pump Design Summary'!$D$16)/1000)*W580)+'Pump Design Summary'!$D$16</f>
        <v>0</v>
      </c>
      <c r="Y580">
        <f>IF(ISEVEN(W580),MAX('Pump Design Summary'!$D$28:$H$28)+50,0)</f>
        <v>0</v>
      </c>
      <c r="Z580"/>
    </row>
    <row r="581" spans="21:26" x14ac:dyDescent="0.25">
      <c r="U581"/>
      <c r="V581"/>
      <c r="W581">
        <v>578</v>
      </c>
      <c r="X581">
        <f>((('Pump Design Summary'!$E$16-'Pump Design Summary'!$D$16)/1000)*W581)+'Pump Design Summary'!$D$16</f>
        <v>0</v>
      </c>
      <c r="Y581">
        <f>IF(ISEVEN(W581),MAX('Pump Design Summary'!$D$28:$H$28)+50,0)</f>
        <v>50</v>
      </c>
      <c r="Z581"/>
    </row>
    <row r="582" spans="21:26" x14ac:dyDescent="0.25">
      <c r="U582"/>
      <c r="V582"/>
      <c r="W582">
        <v>579</v>
      </c>
      <c r="X582">
        <f>((('Pump Design Summary'!$E$16-'Pump Design Summary'!$D$16)/1000)*W582)+'Pump Design Summary'!$D$16</f>
        <v>0</v>
      </c>
      <c r="Y582">
        <f>IF(ISEVEN(W582),MAX('Pump Design Summary'!$D$28:$H$28)+50,0)</f>
        <v>0</v>
      </c>
      <c r="Z582"/>
    </row>
    <row r="583" spans="21:26" x14ac:dyDescent="0.25">
      <c r="U583"/>
      <c r="V583"/>
      <c r="W583">
        <v>580</v>
      </c>
      <c r="X583">
        <f>((('Pump Design Summary'!$E$16-'Pump Design Summary'!$D$16)/1000)*W583)+'Pump Design Summary'!$D$16</f>
        <v>0</v>
      </c>
      <c r="Y583">
        <f>IF(ISEVEN(W583),MAX('Pump Design Summary'!$D$28:$H$28)+50,0)</f>
        <v>50</v>
      </c>
      <c r="Z583"/>
    </row>
    <row r="584" spans="21:26" x14ac:dyDescent="0.25">
      <c r="U584"/>
      <c r="V584"/>
      <c r="W584">
        <v>581</v>
      </c>
      <c r="X584">
        <f>((('Pump Design Summary'!$E$16-'Pump Design Summary'!$D$16)/1000)*W584)+'Pump Design Summary'!$D$16</f>
        <v>0</v>
      </c>
      <c r="Y584">
        <f>IF(ISEVEN(W584),MAX('Pump Design Summary'!$D$28:$H$28)+50,0)</f>
        <v>0</v>
      </c>
      <c r="Z584"/>
    </row>
    <row r="585" spans="21:26" x14ac:dyDescent="0.25">
      <c r="U585"/>
      <c r="V585"/>
      <c r="W585">
        <v>582</v>
      </c>
      <c r="X585">
        <f>((('Pump Design Summary'!$E$16-'Pump Design Summary'!$D$16)/1000)*W585)+'Pump Design Summary'!$D$16</f>
        <v>0</v>
      </c>
      <c r="Y585">
        <f>IF(ISEVEN(W585),MAX('Pump Design Summary'!$D$28:$H$28)+50,0)</f>
        <v>50</v>
      </c>
      <c r="Z585"/>
    </row>
    <row r="586" spans="21:26" x14ac:dyDescent="0.25">
      <c r="U586"/>
      <c r="V586"/>
      <c r="W586">
        <v>583</v>
      </c>
      <c r="X586">
        <f>((('Pump Design Summary'!$E$16-'Pump Design Summary'!$D$16)/1000)*W586)+'Pump Design Summary'!$D$16</f>
        <v>0</v>
      </c>
      <c r="Y586">
        <f>IF(ISEVEN(W586),MAX('Pump Design Summary'!$D$28:$H$28)+50,0)</f>
        <v>0</v>
      </c>
      <c r="Z586"/>
    </row>
    <row r="587" spans="21:26" x14ac:dyDescent="0.25">
      <c r="U587"/>
      <c r="V587"/>
      <c r="W587">
        <v>584</v>
      </c>
      <c r="X587">
        <f>((('Pump Design Summary'!$E$16-'Pump Design Summary'!$D$16)/1000)*W587)+'Pump Design Summary'!$D$16</f>
        <v>0</v>
      </c>
      <c r="Y587">
        <f>IF(ISEVEN(W587),MAX('Pump Design Summary'!$D$28:$H$28)+50,0)</f>
        <v>50</v>
      </c>
      <c r="Z587"/>
    </row>
    <row r="588" spans="21:26" x14ac:dyDescent="0.25">
      <c r="U588"/>
      <c r="V588"/>
      <c r="W588">
        <v>585</v>
      </c>
      <c r="X588">
        <f>((('Pump Design Summary'!$E$16-'Pump Design Summary'!$D$16)/1000)*W588)+'Pump Design Summary'!$D$16</f>
        <v>0</v>
      </c>
      <c r="Y588">
        <f>IF(ISEVEN(W588),MAX('Pump Design Summary'!$D$28:$H$28)+50,0)</f>
        <v>0</v>
      </c>
      <c r="Z588"/>
    </row>
    <row r="589" spans="21:26" x14ac:dyDescent="0.25">
      <c r="U589"/>
      <c r="V589"/>
      <c r="W589">
        <v>586</v>
      </c>
      <c r="X589">
        <f>((('Pump Design Summary'!$E$16-'Pump Design Summary'!$D$16)/1000)*W589)+'Pump Design Summary'!$D$16</f>
        <v>0</v>
      </c>
      <c r="Y589">
        <f>IF(ISEVEN(W589),MAX('Pump Design Summary'!$D$28:$H$28)+50,0)</f>
        <v>50</v>
      </c>
      <c r="Z589"/>
    </row>
    <row r="590" spans="21:26" x14ac:dyDescent="0.25">
      <c r="U590"/>
      <c r="V590"/>
      <c r="W590">
        <v>587</v>
      </c>
      <c r="X590">
        <f>((('Pump Design Summary'!$E$16-'Pump Design Summary'!$D$16)/1000)*W590)+'Pump Design Summary'!$D$16</f>
        <v>0</v>
      </c>
      <c r="Y590">
        <f>IF(ISEVEN(W590),MAX('Pump Design Summary'!$D$28:$H$28)+50,0)</f>
        <v>0</v>
      </c>
      <c r="Z590"/>
    </row>
    <row r="591" spans="21:26" x14ac:dyDescent="0.25">
      <c r="U591"/>
      <c r="V591"/>
      <c r="W591">
        <v>588</v>
      </c>
      <c r="X591">
        <f>((('Pump Design Summary'!$E$16-'Pump Design Summary'!$D$16)/1000)*W591)+'Pump Design Summary'!$D$16</f>
        <v>0</v>
      </c>
      <c r="Y591">
        <f>IF(ISEVEN(W591),MAX('Pump Design Summary'!$D$28:$H$28)+50,0)</f>
        <v>50</v>
      </c>
      <c r="Z591"/>
    </row>
    <row r="592" spans="21:26" x14ac:dyDescent="0.25">
      <c r="U592"/>
      <c r="V592"/>
      <c r="W592">
        <v>589</v>
      </c>
      <c r="X592">
        <f>((('Pump Design Summary'!$E$16-'Pump Design Summary'!$D$16)/1000)*W592)+'Pump Design Summary'!$D$16</f>
        <v>0</v>
      </c>
      <c r="Y592">
        <f>IF(ISEVEN(W592),MAX('Pump Design Summary'!$D$28:$H$28)+50,0)</f>
        <v>0</v>
      </c>
      <c r="Z592"/>
    </row>
    <row r="593" spans="21:26" x14ac:dyDescent="0.25">
      <c r="U593"/>
      <c r="V593"/>
      <c r="W593">
        <v>590</v>
      </c>
      <c r="X593">
        <f>((('Pump Design Summary'!$E$16-'Pump Design Summary'!$D$16)/1000)*W593)+'Pump Design Summary'!$D$16</f>
        <v>0</v>
      </c>
      <c r="Y593">
        <f>IF(ISEVEN(W593),MAX('Pump Design Summary'!$D$28:$H$28)+50,0)</f>
        <v>50</v>
      </c>
      <c r="Z593"/>
    </row>
    <row r="594" spans="21:26" x14ac:dyDescent="0.25">
      <c r="U594"/>
      <c r="V594"/>
      <c r="W594">
        <v>591</v>
      </c>
      <c r="X594">
        <f>((('Pump Design Summary'!$E$16-'Pump Design Summary'!$D$16)/1000)*W594)+'Pump Design Summary'!$D$16</f>
        <v>0</v>
      </c>
      <c r="Y594">
        <f>IF(ISEVEN(W594),MAX('Pump Design Summary'!$D$28:$H$28)+50,0)</f>
        <v>0</v>
      </c>
      <c r="Z594"/>
    </row>
    <row r="595" spans="21:26" x14ac:dyDescent="0.25">
      <c r="U595"/>
      <c r="V595"/>
      <c r="W595">
        <v>592</v>
      </c>
      <c r="X595">
        <f>((('Pump Design Summary'!$E$16-'Pump Design Summary'!$D$16)/1000)*W595)+'Pump Design Summary'!$D$16</f>
        <v>0</v>
      </c>
      <c r="Y595">
        <f>IF(ISEVEN(W595),MAX('Pump Design Summary'!$D$28:$H$28)+50,0)</f>
        <v>50</v>
      </c>
      <c r="Z595"/>
    </row>
    <row r="596" spans="21:26" x14ac:dyDescent="0.25">
      <c r="U596"/>
      <c r="V596"/>
      <c r="W596">
        <v>593</v>
      </c>
      <c r="X596">
        <f>((('Pump Design Summary'!$E$16-'Pump Design Summary'!$D$16)/1000)*W596)+'Pump Design Summary'!$D$16</f>
        <v>0</v>
      </c>
      <c r="Y596">
        <f>IF(ISEVEN(W596),MAX('Pump Design Summary'!$D$28:$H$28)+50,0)</f>
        <v>0</v>
      </c>
      <c r="Z596"/>
    </row>
    <row r="597" spans="21:26" x14ac:dyDescent="0.25">
      <c r="U597"/>
      <c r="V597"/>
      <c r="W597">
        <v>594</v>
      </c>
      <c r="X597">
        <f>((('Pump Design Summary'!$E$16-'Pump Design Summary'!$D$16)/1000)*W597)+'Pump Design Summary'!$D$16</f>
        <v>0</v>
      </c>
      <c r="Y597">
        <f>IF(ISEVEN(W597),MAX('Pump Design Summary'!$D$28:$H$28)+50,0)</f>
        <v>50</v>
      </c>
      <c r="Z597"/>
    </row>
    <row r="598" spans="21:26" x14ac:dyDescent="0.25">
      <c r="U598"/>
      <c r="V598"/>
      <c r="W598">
        <v>595</v>
      </c>
      <c r="X598">
        <f>((('Pump Design Summary'!$E$16-'Pump Design Summary'!$D$16)/1000)*W598)+'Pump Design Summary'!$D$16</f>
        <v>0</v>
      </c>
      <c r="Y598">
        <f>IF(ISEVEN(W598),MAX('Pump Design Summary'!$D$28:$H$28)+50,0)</f>
        <v>0</v>
      </c>
      <c r="Z598"/>
    </row>
    <row r="599" spans="21:26" x14ac:dyDescent="0.25">
      <c r="U599"/>
      <c r="V599"/>
      <c r="W599">
        <v>596</v>
      </c>
      <c r="X599">
        <f>((('Pump Design Summary'!$E$16-'Pump Design Summary'!$D$16)/1000)*W599)+'Pump Design Summary'!$D$16</f>
        <v>0</v>
      </c>
      <c r="Y599">
        <f>IF(ISEVEN(W599),MAX('Pump Design Summary'!$D$28:$H$28)+50,0)</f>
        <v>50</v>
      </c>
      <c r="Z599"/>
    </row>
    <row r="600" spans="21:26" x14ac:dyDescent="0.25">
      <c r="U600"/>
      <c r="V600"/>
      <c r="W600">
        <v>597</v>
      </c>
      <c r="X600">
        <f>((('Pump Design Summary'!$E$16-'Pump Design Summary'!$D$16)/1000)*W600)+'Pump Design Summary'!$D$16</f>
        <v>0</v>
      </c>
      <c r="Y600">
        <f>IF(ISEVEN(W600),MAX('Pump Design Summary'!$D$28:$H$28)+50,0)</f>
        <v>0</v>
      </c>
      <c r="Z600"/>
    </row>
    <row r="601" spans="21:26" x14ac:dyDescent="0.25">
      <c r="U601"/>
      <c r="V601"/>
      <c r="W601">
        <v>598</v>
      </c>
      <c r="X601">
        <f>((('Pump Design Summary'!$E$16-'Pump Design Summary'!$D$16)/1000)*W601)+'Pump Design Summary'!$D$16</f>
        <v>0</v>
      </c>
      <c r="Y601">
        <f>IF(ISEVEN(W601),MAX('Pump Design Summary'!$D$28:$H$28)+50,0)</f>
        <v>50</v>
      </c>
      <c r="Z601"/>
    </row>
    <row r="602" spans="21:26" x14ac:dyDescent="0.25">
      <c r="U602"/>
      <c r="V602"/>
      <c r="W602">
        <v>599</v>
      </c>
      <c r="X602">
        <f>((('Pump Design Summary'!$E$16-'Pump Design Summary'!$D$16)/1000)*W602)+'Pump Design Summary'!$D$16</f>
        <v>0</v>
      </c>
      <c r="Y602">
        <f>IF(ISEVEN(W602),MAX('Pump Design Summary'!$D$28:$H$28)+50,0)</f>
        <v>0</v>
      </c>
      <c r="Z602"/>
    </row>
    <row r="603" spans="21:26" x14ac:dyDescent="0.25">
      <c r="U603"/>
      <c r="V603"/>
      <c r="W603">
        <v>600</v>
      </c>
      <c r="X603">
        <f>((('Pump Design Summary'!$E$16-'Pump Design Summary'!$D$16)/1000)*W603)+'Pump Design Summary'!$D$16</f>
        <v>0</v>
      </c>
      <c r="Y603">
        <f>IF(ISEVEN(W603),MAX('Pump Design Summary'!$D$28:$H$28)+50,0)</f>
        <v>50</v>
      </c>
      <c r="Z603"/>
    </row>
    <row r="604" spans="21:26" x14ac:dyDescent="0.25">
      <c r="U604"/>
      <c r="V604"/>
      <c r="W604">
        <v>601</v>
      </c>
      <c r="X604">
        <f>((('Pump Design Summary'!$E$16-'Pump Design Summary'!$D$16)/1000)*W604)+'Pump Design Summary'!$D$16</f>
        <v>0</v>
      </c>
      <c r="Y604">
        <f>IF(ISEVEN(W604),MAX('Pump Design Summary'!$D$28:$H$28)+50,0)</f>
        <v>0</v>
      </c>
      <c r="Z604"/>
    </row>
    <row r="605" spans="21:26" x14ac:dyDescent="0.25">
      <c r="U605"/>
      <c r="V605"/>
      <c r="W605">
        <v>602</v>
      </c>
      <c r="X605">
        <f>((('Pump Design Summary'!$E$16-'Pump Design Summary'!$D$16)/1000)*W605)+'Pump Design Summary'!$D$16</f>
        <v>0</v>
      </c>
      <c r="Y605">
        <f>IF(ISEVEN(W605),MAX('Pump Design Summary'!$D$28:$H$28)+50,0)</f>
        <v>50</v>
      </c>
      <c r="Z605"/>
    </row>
    <row r="606" spans="21:26" x14ac:dyDescent="0.25">
      <c r="U606"/>
      <c r="V606"/>
      <c r="W606">
        <v>603</v>
      </c>
      <c r="X606">
        <f>((('Pump Design Summary'!$E$16-'Pump Design Summary'!$D$16)/1000)*W606)+'Pump Design Summary'!$D$16</f>
        <v>0</v>
      </c>
      <c r="Y606">
        <f>IF(ISEVEN(W606),MAX('Pump Design Summary'!$D$28:$H$28)+50,0)</f>
        <v>0</v>
      </c>
      <c r="Z606"/>
    </row>
    <row r="607" spans="21:26" x14ac:dyDescent="0.25">
      <c r="U607"/>
      <c r="V607"/>
      <c r="W607">
        <v>604</v>
      </c>
      <c r="X607">
        <f>((('Pump Design Summary'!$E$16-'Pump Design Summary'!$D$16)/1000)*W607)+'Pump Design Summary'!$D$16</f>
        <v>0</v>
      </c>
      <c r="Y607">
        <f>IF(ISEVEN(W607),MAX('Pump Design Summary'!$D$28:$H$28)+50,0)</f>
        <v>50</v>
      </c>
      <c r="Z607"/>
    </row>
    <row r="608" spans="21:26" x14ac:dyDescent="0.25">
      <c r="U608"/>
      <c r="V608"/>
      <c r="W608">
        <v>605</v>
      </c>
      <c r="X608">
        <f>((('Pump Design Summary'!$E$16-'Pump Design Summary'!$D$16)/1000)*W608)+'Pump Design Summary'!$D$16</f>
        <v>0</v>
      </c>
      <c r="Y608">
        <f>IF(ISEVEN(W608),MAX('Pump Design Summary'!$D$28:$H$28)+50,0)</f>
        <v>0</v>
      </c>
      <c r="Z608"/>
    </row>
    <row r="609" spans="21:26" x14ac:dyDescent="0.25">
      <c r="U609"/>
      <c r="V609"/>
      <c r="W609">
        <v>606</v>
      </c>
      <c r="X609">
        <f>((('Pump Design Summary'!$E$16-'Pump Design Summary'!$D$16)/1000)*W609)+'Pump Design Summary'!$D$16</f>
        <v>0</v>
      </c>
      <c r="Y609">
        <f>IF(ISEVEN(W609),MAX('Pump Design Summary'!$D$28:$H$28)+50,0)</f>
        <v>50</v>
      </c>
      <c r="Z609"/>
    </row>
    <row r="610" spans="21:26" x14ac:dyDescent="0.25">
      <c r="U610"/>
      <c r="V610"/>
      <c r="W610">
        <v>607</v>
      </c>
      <c r="X610">
        <f>((('Pump Design Summary'!$E$16-'Pump Design Summary'!$D$16)/1000)*W610)+'Pump Design Summary'!$D$16</f>
        <v>0</v>
      </c>
      <c r="Y610">
        <f>IF(ISEVEN(W610),MAX('Pump Design Summary'!$D$28:$H$28)+50,0)</f>
        <v>0</v>
      </c>
      <c r="Z610"/>
    </row>
    <row r="611" spans="21:26" x14ac:dyDescent="0.25">
      <c r="U611"/>
      <c r="V611"/>
      <c r="W611">
        <v>608</v>
      </c>
      <c r="X611">
        <f>((('Pump Design Summary'!$E$16-'Pump Design Summary'!$D$16)/1000)*W611)+'Pump Design Summary'!$D$16</f>
        <v>0</v>
      </c>
      <c r="Y611">
        <f>IF(ISEVEN(W611),MAX('Pump Design Summary'!$D$28:$H$28)+50,0)</f>
        <v>50</v>
      </c>
      <c r="Z611"/>
    </row>
    <row r="612" spans="21:26" x14ac:dyDescent="0.25">
      <c r="U612"/>
      <c r="V612"/>
      <c r="W612">
        <v>609</v>
      </c>
      <c r="X612">
        <f>((('Pump Design Summary'!$E$16-'Pump Design Summary'!$D$16)/1000)*W612)+'Pump Design Summary'!$D$16</f>
        <v>0</v>
      </c>
      <c r="Y612">
        <f>IF(ISEVEN(W612),MAX('Pump Design Summary'!$D$28:$H$28)+50,0)</f>
        <v>0</v>
      </c>
      <c r="Z612"/>
    </row>
    <row r="613" spans="21:26" x14ac:dyDescent="0.25">
      <c r="U613"/>
      <c r="V613"/>
      <c r="W613">
        <v>610</v>
      </c>
      <c r="X613">
        <f>((('Pump Design Summary'!$E$16-'Pump Design Summary'!$D$16)/1000)*W613)+'Pump Design Summary'!$D$16</f>
        <v>0</v>
      </c>
      <c r="Y613">
        <f>IF(ISEVEN(W613),MAX('Pump Design Summary'!$D$28:$H$28)+50,0)</f>
        <v>50</v>
      </c>
      <c r="Z613"/>
    </row>
    <row r="614" spans="21:26" x14ac:dyDescent="0.25">
      <c r="U614"/>
      <c r="V614"/>
      <c r="W614">
        <v>611</v>
      </c>
      <c r="X614">
        <f>((('Pump Design Summary'!$E$16-'Pump Design Summary'!$D$16)/1000)*W614)+'Pump Design Summary'!$D$16</f>
        <v>0</v>
      </c>
      <c r="Y614">
        <f>IF(ISEVEN(W614),MAX('Pump Design Summary'!$D$28:$H$28)+50,0)</f>
        <v>0</v>
      </c>
      <c r="Z614"/>
    </row>
    <row r="615" spans="21:26" x14ac:dyDescent="0.25">
      <c r="U615"/>
      <c r="V615"/>
      <c r="W615">
        <v>612</v>
      </c>
      <c r="X615">
        <f>((('Pump Design Summary'!$E$16-'Pump Design Summary'!$D$16)/1000)*W615)+'Pump Design Summary'!$D$16</f>
        <v>0</v>
      </c>
      <c r="Y615">
        <f>IF(ISEVEN(W615),MAX('Pump Design Summary'!$D$28:$H$28)+50,0)</f>
        <v>50</v>
      </c>
      <c r="Z615"/>
    </row>
    <row r="616" spans="21:26" x14ac:dyDescent="0.25">
      <c r="U616"/>
      <c r="V616"/>
      <c r="W616">
        <v>613</v>
      </c>
      <c r="X616">
        <f>((('Pump Design Summary'!$E$16-'Pump Design Summary'!$D$16)/1000)*W616)+'Pump Design Summary'!$D$16</f>
        <v>0</v>
      </c>
      <c r="Y616">
        <f>IF(ISEVEN(W616),MAX('Pump Design Summary'!$D$28:$H$28)+50,0)</f>
        <v>0</v>
      </c>
      <c r="Z616"/>
    </row>
    <row r="617" spans="21:26" x14ac:dyDescent="0.25">
      <c r="U617"/>
      <c r="V617"/>
      <c r="W617">
        <v>614</v>
      </c>
      <c r="X617">
        <f>((('Pump Design Summary'!$E$16-'Pump Design Summary'!$D$16)/1000)*W617)+'Pump Design Summary'!$D$16</f>
        <v>0</v>
      </c>
      <c r="Y617">
        <f>IF(ISEVEN(W617),MAX('Pump Design Summary'!$D$28:$H$28)+50,0)</f>
        <v>50</v>
      </c>
      <c r="Z617"/>
    </row>
    <row r="618" spans="21:26" x14ac:dyDescent="0.25">
      <c r="U618"/>
      <c r="V618"/>
      <c r="W618">
        <v>615</v>
      </c>
      <c r="X618">
        <f>((('Pump Design Summary'!$E$16-'Pump Design Summary'!$D$16)/1000)*W618)+'Pump Design Summary'!$D$16</f>
        <v>0</v>
      </c>
      <c r="Y618">
        <f>IF(ISEVEN(W618),MAX('Pump Design Summary'!$D$28:$H$28)+50,0)</f>
        <v>0</v>
      </c>
      <c r="Z618"/>
    </row>
    <row r="619" spans="21:26" x14ac:dyDescent="0.25">
      <c r="U619"/>
      <c r="V619"/>
      <c r="W619">
        <v>616</v>
      </c>
      <c r="X619">
        <f>((('Pump Design Summary'!$E$16-'Pump Design Summary'!$D$16)/1000)*W619)+'Pump Design Summary'!$D$16</f>
        <v>0</v>
      </c>
      <c r="Y619">
        <f>IF(ISEVEN(W619),MAX('Pump Design Summary'!$D$28:$H$28)+50,0)</f>
        <v>50</v>
      </c>
      <c r="Z619"/>
    </row>
    <row r="620" spans="21:26" x14ac:dyDescent="0.25">
      <c r="U620"/>
      <c r="V620"/>
      <c r="W620">
        <v>617</v>
      </c>
      <c r="X620">
        <f>((('Pump Design Summary'!$E$16-'Pump Design Summary'!$D$16)/1000)*W620)+'Pump Design Summary'!$D$16</f>
        <v>0</v>
      </c>
      <c r="Y620">
        <f>IF(ISEVEN(W620),MAX('Pump Design Summary'!$D$28:$H$28)+50,0)</f>
        <v>0</v>
      </c>
      <c r="Z620"/>
    </row>
    <row r="621" spans="21:26" x14ac:dyDescent="0.25">
      <c r="U621"/>
      <c r="V621"/>
      <c r="W621">
        <v>618</v>
      </c>
      <c r="X621">
        <f>((('Pump Design Summary'!$E$16-'Pump Design Summary'!$D$16)/1000)*W621)+'Pump Design Summary'!$D$16</f>
        <v>0</v>
      </c>
      <c r="Y621">
        <f>IF(ISEVEN(W621),MAX('Pump Design Summary'!$D$28:$H$28)+50,0)</f>
        <v>50</v>
      </c>
      <c r="Z621"/>
    </row>
    <row r="622" spans="21:26" x14ac:dyDescent="0.25">
      <c r="U622"/>
      <c r="V622"/>
      <c r="W622">
        <v>619</v>
      </c>
      <c r="X622">
        <f>((('Pump Design Summary'!$E$16-'Pump Design Summary'!$D$16)/1000)*W622)+'Pump Design Summary'!$D$16</f>
        <v>0</v>
      </c>
      <c r="Y622">
        <f>IF(ISEVEN(W622),MAX('Pump Design Summary'!$D$28:$H$28)+50,0)</f>
        <v>0</v>
      </c>
      <c r="Z622"/>
    </row>
    <row r="623" spans="21:26" x14ac:dyDescent="0.25">
      <c r="U623"/>
      <c r="V623"/>
      <c r="W623">
        <v>620</v>
      </c>
      <c r="X623">
        <f>((('Pump Design Summary'!$E$16-'Pump Design Summary'!$D$16)/1000)*W623)+'Pump Design Summary'!$D$16</f>
        <v>0</v>
      </c>
      <c r="Y623">
        <f>IF(ISEVEN(W623),MAX('Pump Design Summary'!$D$28:$H$28)+50,0)</f>
        <v>50</v>
      </c>
      <c r="Z623"/>
    </row>
    <row r="624" spans="21:26" x14ac:dyDescent="0.25">
      <c r="U624"/>
      <c r="V624"/>
      <c r="W624">
        <v>621</v>
      </c>
      <c r="X624">
        <f>((('Pump Design Summary'!$E$16-'Pump Design Summary'!$D$16)/1000)*W624)+'Pump Design Summary'!$D$16</f>
        <v>0</v>
      </c>
      <c r="Y624">
        <f>IF(ISEVEN(W624),MAX('Pump Design Summary'!$D$28:$H$28)+50,0)</f>
        <v>0</v>
      </c>
      <c r="Z624"/>
    </row>
    <row r="625" spans="21:26" x14ac:dyDescent="0.25">
      <c r="U625"/>
      <c r="V625"/>
      <c r="W625">
        <v>622</v>
      </c>
      <c r="X625">
        <f>((('Pump Design Summary'!$E$16-'Pump Design Summary'!$D$16)/1000)*W625)+'Pump Design Summary'!$D$16</f>
        <v>0</v>
      </c>
      <c r="Y625">
        <f>IF(ISEVEN(W625),MAX('Pump Design Summary'!$D$28:$H$28)+50,0)</f>
        <v>50</v>
      </c>
      <c r="Z625"/>
    </row>
    <row r="626" spans="21:26" x14ac:dyDescent="0.25">
      <c r="U626"/>
      <c r="V626"/>
      <c r="W626">
        <v>623</v>
      </c>
      <c r="X626">
        <f>((('Pump Design Summary'!$E$16-'Pump Design Summary'!$D$16)/1000)*W626)+'Pump Design Summary'!$D$16</f>
        <v>0</v>
      </c>
      <c r="Y626">
        <f>IF(ISEVEN(W626),MAX('Pump Design Summary'!$D$28:$H$28)+50,0)</f>
        <v>0</v>
      </c>
      <c r="Z626"/>
    </row>
    <row r="627" spans="21:26" x14ac:dyDescent="0.25">
      <c r="U627"/>
      <c r="V627"/>
      <c r="W627">
        <v>624</v>
      </c>
      <c r="X627">
        <f>((('Pump Design Summary'!$E$16-'Pump Design Summary'!$D$16)/1000)*W627)+'Pump Design Summary'!$D$16</f>
        <v>0</v>
      </c>
      <c r="Y627">
        <f>IF(ISEVEN(W627),MAX('Pump Design Summary'!$D$28:$H$28)+50,0)</f>
        <v>50</v>
      </c>
      <c r="Z627"/>
    </row>
    <row r="628" spans="21:26" x14ac:dyDescent="0.25">
      <c r="U628"/>
      <c r="V628"/>
      <c r="W628">
        <v>625</v>
      </c>
      <c r="X628">
        <f>((('Pump Design Summary'!$E$16-'Pump Design Summary'!$D$16)/1000)*W628)+'Pump Design Summary'!$D$16</f>
        <v>0</v>
      </c>
      <c r="Y628">
        <f>IF(ISEVEN(W628),MAX('Pump Design Summary'!$D$28:$H$28)+50,0)</f>
        <v>0</v>
      </c>
      <c r="Z628"/>
    </row>
    <row r="629" spans="21:26" x14ac:dyDescent="0.25">
      <c r="U629"/>
      <c r="V629"/>
      <c r="W629">
        <v>626</v>
      </c>
      <c r="X629">
        <f>((('Pump Design Summary'!$E$16-'Pump Design Summary'!$D$16)/1000)*W629)+'Pump Design Summary'!$D$16</f>
        <v>0</v>
      </c>
      <c r="Y629">
        <f>IF(ISEVEN(W629),MAX('Pump Design Summary'!$D$28:$H$28)+50,0)</f>
        <v>50</v>
      </c>
      <c r="Z629"/>
    </row>
    <row r="630" spans="21:26" x14ac:dyDescent="0.25">
      <c r="U630"/>
      <c r="V630"/>
      <c r="W630">
        <v>627</v>
      </c>
      <c r="X630">
        <f>((('Pump Design Summary'!$E$16-'Pump Design Summary'!$D$16)/1000)*W630)+'Pump Design Summary'!$D$16</f>
        <v>0</v>
      </c>
      <c r="Y630">
        <f>IF(ISEVEN(W630),MAX('Pump Design Summary'!$D$28:$H$28)+50,0)</f>
        <v>0</v>
      </c>
      <c r="Z630"/>
    </row>
    <row r="631" spans="21:26" x14ac:dyDescent="0.25">
      <c r="U631"/>
      <c r="V631"/>
      <c r="W631">
        <v>628</v>
      </c>
      <c r="X631">
        <f>((('Pump Design Summary'!$E$16-'Pump Design Summary'!$D$16)/1000)*W631)+'Pump Design Summary'!$D$16</f>
        <v>0</v>
      </c>
      <c r="Y631">
        <f>IF(ISEVEN(W631),MAX('Pump Design Summary'!$D$28:$H$28)+50,0)</f>
        <v>50</v>
      </c>
      <c r="Z631"/>
    </row>
    <row r="632" spans="21:26" x14ac:dyDescent="0.25">
      <c r="U632"/>
      <c r="V632"/>
      <c r="W632">
        <v>629</v>
      </c>
      <c r="X632">
        <f>((('Pump Design Summary'!$E$16-'Pump Design Summary'!$D$16)/1000)*W632)+'Pump Design Summary'!$D$16</f>
        <v>0</v>
      </c>
      <c r="Y632">
        <f>IF(ISEVEN(W632),MAX('Pump Design Summary'!$D$28:$H$28)+50,0)</f>
        <v>0</v>
      </c>
      <c r="Z632"/>
    </row>
    <row r="633" spans="21:26" x14ac:dyDescent="0.25">
      <c r="U633"/>
      <c r="V633"/>
      <c r="W633">
        <v>630</v>
      </c>
      <c r="X633">
        <f>((('Pump Design Summary'!$E$16-'Pump Design Summary'!$D$16)/1000)*W633)+'Pump Design Summary'!$D$16</f>
        <v>0</v>
      </c>
      <c r="Y633">
        <f>IF(ISEVEN(W633),MAX('Pump Design Summary'!$D$28:$H$28)+50,0)</f>
        <v>50</v>
      </c>
      <c r="Z633"/>
    </row>
    <row r="634" spans="21:26" x14ac:dyDescent="0.25">
      <c r="U634"/>
      <c r="V634"/>
      <c r="W634">
        <v>631</v>
      </c>
      <c r="X634">
        <f>((('Pump Design Summary'!$E$16-'Pump Design Summary'!$D$16)/1000)*W634)+'Pump Design Summary'!$D$16</f>
        <v>0</v>
      </c>
      <c r="Y634">
        <f>IF(ISEVEN(W634),MAX('Pump Design Summary'!$D$28:$H$28)+50,0)</f>
        <v>0</v>
      </c>
      <c r="Z634"/>
    </row>
    <row r="635" spans="21:26" x14ac:dyDescent="0.25">
      <c r="U635"/>
      <c r="V635"/>
      <c r="W635">
        <v>632</v>
      </c>
      <c r="X635">
        <f>((('Pump Design Summary'!$E$16-'Pump Design Summary'!$D$16)/1000)*W635)+'Pump Design Summary'!$D$16</f>
        <v>0</v>
      </c>
      <c r="Y635">
        <f>IF(ISEVEN(W635),MAX('Pump Design Summary'!$D$28:$H$28)+50,0)</f>
        <v>50</v>
      </c>
      <c r="Z635"/>
    </row>
    <row r="636" spans="21:26" x14ac:dyDescent="0.25">
      <c r="U636"/>
      <c r="V636"/>
      <c r="W636">
        <v>633</v>
      </c>
      <c r="X636">
        <f>((('Pump Design Summary'!$E$16-'Pump Design Summary'!$D$16)/1000)*W636)+'Pump Design Summary'!$D$16</f>
        <v>0</v>
      </c>
      <c r="Y636">
        <f>IF(ISEVEN(W636),MAX('Pump Design Summary'!$D$28:$H$28)+50,0)</f>
        <v>0</v>
      </c>
      <c r="Z636"/>
    </row>
    <row r="637" spans="21:26" x14ac:dyDescent="0.25">
      <c r="U637"/>
      <c r="V637"/>
      <c r="W637">
        <v>634</v>
      </c>
      <c r="X637">
        <f>((('Pump Design Summary'!$E$16-'Pump Design Summary'!$D$16)/1000)*W637)+'Pump Design Summary'!$D$16</f>
        <v>0</v>
      </c>
      <c r="Y637">
        <f>IF(ISEVEN(W637),MAX('Pump Design Summary'!$D$28:$H$28)+50,0)</f>
        <v>50</v>
      </c>
      <c r="Z637"/>
    </row>
    <row r="638" spans="21:26" x14ac:dyDescent="0.25">
      <c r="U638"/>
      <c r="V638"/>
      <c r="W638">
        <v>635</v>
      </c>
      <c r="X638">
        <f>((('Pump Design Summary'!$E$16-'Pump Design Summary'!$D$16)/1000)*W638)+'Pump Design Summary'!$D$16</f>
        <v>0</v>
      </c>
      <c r="Y638">
        <f>IF(ISEVEN(W638),MAX('Pump Design Summary'!$D$28:$H$28)+50,0)</f>
        <v>0</v>
      </c>
      <c r="Z638"/>
    </row>
    <row r="639" spans="21:26" x14ac:dyDescent="0.25">
      <c r="U639"/>
      <c r="V639"/>
      <c r="W639">
        <v>636</v>
      </c>
      <c r="X639">
        <f>((('Pump Design Summary'!$E$16-'Pump Design Summary'!$D$16)/1000)*W639)+'Pump Design Summary'!$D$16</f>
        <v>0</v>
      </c>
      <c r="Y639">
        <f>IF(ISEVEN(W639),MAX('Pump Design Summary'!$D$28:$H$28)+50,0)</f>
        <v>50</v>
      </c>
      <c r="Z639"/>
    </row>
    <row r="640" spans="21:26" x14ac:dyDescent="0.25">
      <c r="U640"/>
      <c r="V640"/>
      <c r="W640">
        <v>637</v>
      </c>
      <c r="X640">
        <f>((('Pump Design Summary'!$E$16-'Pump Design Summary'!$D$16)/1000)*W640)+'Pump Design Summary'!$D$16</f>
        <v>0</v>
      </c>
      <c r="Y640">
        <f>IF(ISEVEN(W640),MAX('Pump Design Summary'!$D$28:$H$28)+50,0)</f>
        <v>0</v>
      </c>
      <c r="Z640"/>
    </row>
    <row r="641" spans="21:26" x14ac:dyDescent="0.25">
      <c r="U641"/>
      <c r="V641"/>
      <c r="W641">
        <v>638</v>
      </c>
      <c r="X641">
        <f>((('Pump Design Summary'!$E$16-'Pump Design Summary'!$D$16)/1000)*W641)+'Pump Design Summary'!$D$16</f>
        <v>0</v>
      </c>
      <c r="Y641">
        <f>IF(ISEVEN(W641),MAX('Pump Design Summary'!$D$28:$H$28)+50,0)</f>
        <v>50</v>
      </c>
      <c r="Z641"/>
    </row>
    <row r="642" spans="21:26" x14ac:dyDescent="0.25">
      <c r="U642"/>
      <c r="V642"/>
      <c r="W642">
        <v>639</v>
      </c>
      <c r="X642">
        <f>((('Pump Design Summary'!$E$16-'Pump Design Summary'!$D$16)/1000)*W642)+'Pump Design Summary'!$D$16</f>
        <v>0</v>
      </c>
      <c r="Y642">
        <f>IF(ISEVEN(W642),MAX('Pump Design Summary'!$D$28:$H$28)+50,0)</f>
        <v>0</v>
      </c>
      <c r="Z642"/>
    </row>
    <row r="643" spans="21:26" x14ac:dyDescent="0.25">
      <c r="U643"/>
      <c r="V643"/>
      <c r="W643">
        <v>640</v>
      </c>
      <c r="X643">
        <f>((('Pump Design Summary'!$E$16-'Pump Design Summary'!$D$16)/1000)*W643)+'Pump Design Summary'!$D$16</f>
        <v>0</v>
      </c>
      <c r="Y643">
        <f>IF(ISEVEN(W643),MAX('Pump Design Summary'!$D$28:$H$28)+50,0)</f>
        <v>50</v>
      </c>
      <c r="Z643"/>
    </row>
    <row r="644" spans="21:26" x14ac:dyDescent="0.25">
      <c r="U644"/>
      <c r="V644"/>
      <c r="W644">
        <v>641</v>
      </c>
      <c r="X644">
        <f>((('Pump Design Summary'!$E$16-'Pump Design Summary'!$D$16)/1000)*W644)+'Pump Design Summary'!$D$16</f>
        <v>0</v>
      </c>
      <c r="Y644">
        <f>IF(ISEVEN(W644),MAX('Pump Design Summary'!$D$28:$H$28)+50,0)</f>
        <v>0</v>
      </c>
      <c r="Z644"/>
    </row>
    <row r="645" spans="21:26" x14ac:dyDescent="0.25">
      <c r="U645"/>
      <c r="V645"/>
      <c r="W645">
        <v>642</v>
      </c>
      <c r="X645">
        <f>((('Pump Design Summary'!$E$16-'Pump Design Summary'!$D$16)/1000)*W645)+'Pump Design Summary'!$D$16</f>
        <v>0</v>
      </c>
      <c r="Y645">
        <f>IF(ISEVEN(W645),MAX('Pump Design Summary'!$D$28:$H$28)+50,0)</f>
        <v>50</v>
      </c>
      <c r="Z645"/>
    </row>
    <row r="646" spans="21:26" x14ac:dyDescent="0.25">
      <c r="U646"/>
      <c r="V646"/>
      <c r="W646">
        <v>643</v>
      </c>
      <c r="X646">
        <f>((('Pump Design Summary'!$E$16-'Pump Design Summary'!$D$16)/1000)*W646)+'Pump Design Summary'!$D$16</f>
        <v>0</v>
      </c>
      <c r="Y646">
        <f>IF(ISEVEN(W646),MAX('Pump Design Summary'!$D$28:$H$28)+50,0)</f>
        <v>0</v>
      </c>
      <c r="Z646"/>
    </row>
    <row r="647" spans="21:26" x14ac:dyDescent="0.25">
      <c r="U647"/>
      <c r="V647"/>
      <c r="W647">
        <v>644</v>
      </c>
      <c r="X647">
        <f>((('Pump Design Summary'!$E$16-'Pump Design Summary'!$D$16)/1000)*W647)+'Pump Design Summary'!$D$16</f>
        <v>0</v>
      </c>
      <c r="Y647">
        <f>IF(ISEVEN(W647),MAX('Pump Design Summary'!$D$28:$H$28)+50,0)</f>
        <v>50</v>
      </c>
      <c r="Z647"/>
    </row>
    <row r="648" spans="21:26" x14ac:dyDescent="0.25">
      <c r="U648"/>
      <c r="V648"/>
      <c r="W648">
        <v>645</v>
      </c>
      <c r="X648">
        <f>((('Pump Design Summary'!$E$16-'Pump Design Summary'!$D$16)/1000)*W648)+'Pump Design Summary'!$D$16</f>
        <v>0</v>
      </c>
      <c r="Y648">
        <f>IF(ISEVEN(W648),MAX('Pump Design Summary'!$D$28:$H$28)+50,0)</f>
        <v>0</v>
      </c>
      <c r="Z648"/>
    </row>
    <row r="649" spans="21:26" x14ac:dyDescent="0.25">
      <c r="U649"/>
      <c r="V649"/>
      <c r="W649">
        <v>646</v>
      </c>
      <c r="X649">
        <f>((('Pump Design Summary'!$E$16-'Pump Design Summary'!$D$16)/1000)*W649)+'Pump Design Summary'!$D$16</f>
        <v>0</v>
      </c>
      <c r="Y649">
        <f>IF(ISEVEN(W649),MAX('Pump Design Summary'!$D$28:$H$28)+50,0)</f>
        <v>50</v>
      </c>
      <c r="Z649"/>
    </row>
    <row r="650" spans="21:26" x14ac:dyDescent="0.25">
      <c r="U650"/>
      <c r="V650"/>
      <c r="W650">
        <v>647</v>
      </c>
      <c r="X650">
        <f>((('Pump Design Summary'!$E$16-'Pump Design Summary'!$D$16)/1000)*W650)+'Pump Design Summary'!$D$16</f>
        <v>0</v>
      </c>
      <c r="Y650">
        <f>IF(ISEVEN(W650),MAX('Pump Design Summary'!$D$28:$H$28)+50,0)</f>
        <v>0</v>
      </c>
      <c r="Z650"/>
    </row>
    <row r="651" spans="21:26" x14ac:dyDescent="0.25">
      <c r="U651"/>
      <c r="V651"/>
      <c r="W651">
        <v>648</v>
      </c>
      <c r="X651">
        <f>((('Pump Design Summary'!$E$16-'Pump Design Summary'!$D$16)/1000)*W651)+'Pump Design Summary'!$D$16</f>
        <v>0</v>
      </c>
      <c r="Y651">
        <f>IF(ISEVEN(W651),MAX('Pump Design Summary'!$D$28:$H$28)+50,0)</f>
        <v>50</v>
      </c>
      <c r="Z651"/>
    </row>
    <row r="652" spans="21:26" x14ac:dyDescent="0.25">
      <c r="U652"/>
      <c r="V652"/>
      <c r="W652">
        <v>649</v>
      </c>
      <c r="X652">
        <f>((('Pump Design Summary'!$E$16-'Pump Design Summary'!$D$16)/1000)*W652)+'Pump Design Summary'!$D$16</f>
        <v>0</v>
      </c>
      <c r="Y652">
        <f>IF(ISEVEN(W652),MAX('Pump Design Summary'!$D$28:$H$28)+50,0)</f>
        <v>0</v>
      </c>
      <c r="Z652"/>
    </row>
    <row r="653" spans="21:26" x14ac:dyDescent="0.25">
      <c r="U653"/>
      <c r="V653"/>
      <c r="W653">
        <v>650</v>
      </c>
      <c r="X653">
        <f>((('Pump Design Summary'!$E$16-'Pump Design Summary'!$D$16)/1000)*W653)+'Pump Design Summary'!$D$16</f>
        <v>0</v>
      </c>
      <c r="Y653">
        <f>IF(ISEVEN(W653),MAX('Pump Design Summary'!$D$28:$H$28)+50,0)</f>
        <v>50</v>
      </c>
      <c r="Z653"/>
    </row>
    <row r="654" spans="21:26" x14ac:dyDescent="0.25">
      <c r="U654"/>
      <c r="V654"/>
      <c r="W654">
        <v>651</v>
      </c>
      <c r="X654">
        <f>((('Pump Design Summary'!$E$16-'Pump Design Summary'!$D$16)/1000)*W654)+'Pump Design Summary'!$D$16</f>
        <v>0</v>
      </c>
      <c r="Y654">
        <f>IF(ISEVEN(W654),MAX('Pump Design Summary'!$D$28:$H$28)+50,0)</f>
        <v>0</v>
      </c>
      <c r="Z654"/>
    </row>
    <row r="655" spans="21:26" x14ac:dyDescent="0.25">
      <c r="U655"/>
      <c r="V655"/>
      <c r="W655">
        <v>652</v>
      </c>
      <c r="X655">
        <f>((('Pump Design Summary'!$E$16-'Pump Design Summary'!$D$16)/1000)*W655)+'Pump Design Summary'!$D$16</f>
        <v>0</v>
      </c>
      <c r="Y655">
        <f>IF(ISEVEN(W655),MAX('Pump Design Summary'!$D$28:$H$28)+50,0)</f>
        <v>50</v>
      </c>
      <c r="Z655"/>
    </row>
    <row r="656" spans="21:26" x14ac:dyDescent="0.25">
      <c r="U656"/>
      <c r="V656"/>
      <c r="W656">
        <v>653</v>
      </c>
      <c r="X656">
        <f>((('Pump Design Summary'!$E$16-'Pump Design Summary'!$D$16)/1000)*W656)+'Pump Design Summary'!$D$16</f>
        <v>0</v>
      </c>
      <c r="Y656">
        <f>IF(ISEVEN(W656),MAX('Pump Design Summary'!$D$28:$H$28)+50,0)</f>
        <v>0</v>
      </c>
      <c r="Z656"/>
    </row>
    <row r="657" spans="21:26" x14ac:dyDescent="0.25">
      <c r="U657"/>
      <c r="V657"/>
      <c r="W657">
        <v>654</v>
      </c>
      <c r="X657">
        <f>((('Pump Design Summary'!$E$16-'Pump Design Summary'!$D$16)/1000)*W657)+'Pump Design Summary'!$D$16</f>
        <v>0</v>
      </c>
      <c r="Y657">
        <f>IF(ISEVEN(W657),MAX('Pump Design Summary'!$D$28:$H$28)+50,0)</f>
        <v>50</v>
      </c>
      <c r="Z657"/>
    </row>
    <row r="658" spans="21:26" x14ac:dyDescent="0.25">
      <c r="U658"/>
      <c r="V658"/>
      <c r="W658">
        <v>655</v>
      </c>
      <c r="X658">
        <f>((('Pump Design Summary'!$E$16-'Pump Design Summary'!$D$16)/1000)*W658)+'Pump Design Summary'!$D$16</f>
        <v>0</v>
      </c>
      <c r="Y658">
        <f>IF(ISEVEN(W658),MAX('Pump Design Summary'!$D$28:$H$28)+50,0)</f>
        <v>0</v>
      </c>
      <c r="Z658"/>
    </row>
    <row r="659" spans="21:26" x14ac:dyDescent="0.25">
      <c r="U659"/>
      <c r="V659"/>
      <c r="W659">
        <v>656</v>
      </c>
      <c r="X659">
        <f>((('Pump Design Summary'!$E$16-'Pump Design Summary'!$D$16)/1000)*W659)+'Pump Design Summary'!$D$16</f>
        <v>0</v>
      </c>
      <c r="Y659">
        <f>IF(ISEVEN(W659),MAX('Pump Design Summary'!$D$28:$H$28)+50,0)</f>
        <v>50</v>
      </c>
      <c r="Z659"/>
    </row>
    <row r="660" spans="21:26" x14ac:dyDescent="0.25">
      <c r="U660"/>
      <c r="V660"/>
      <c r="W660">
        <v>657</v>
      </c>
      <c r="X660">
        <f>((('Pump Design Summary'!$E$16-'Pump Design Summary'!$D$16)/1000)*W660)+'Pump Design Summary'!$D$16</f>
        <v>0</v>
      </c>
      <c r="Y660">
        <f>IF(ISEVEN(W660),MAX('Pump Design Summary'!$D$28:$H$28)+50,0)</f>
        <v>0</v>
      </c>
      <c r="Z660"/>
    </row>
    <row r="661" spans="21:26" x14ac:dyDescent="0.25">
      <c r="U661"/>
      <c r="V661"/>
      <c r="W661">
        <v>658</v>
      </c>
      <c r="X661">
        <f>((('Pump Design Summary'!$E$16-'Pump Design Summary'!$D$16)/1000)*W661)+'Pump Design Summary'!$D$16</f>
        <v>0</v>
      </c>
      <c r="Y661">
        <f>IF(ISEVEN(W661),MAX('Pump Design Summary'!$D$28:$H$28)+50,0)</f>
        <v>50</v>
      </c>
      <c r="Z661"/>
    </row>
    <row r="662" spans="21:26" x14ac:dyDescent="0.25">
      <c r="U662"/>
      <c r="V662"/>
      <c r="W662">
        <v>659</v>
      </c>
      <c r="X662">
        <f>((('Pump Design Summary'!$E$16-'Pump Design Summary'!$D$16)/1000)*W662)+'Pump Design Summary'!$D$16</f>
        <v>0</v>
      </c>
      <c r="Y662">
        <f>IF(ISEVEN(W662),MAX('Pump Design Summary'!$D$28:$H$28)+50,0)</f>
        <v>0</v>
      </c>
      <c r="Z662"/>
    </row>
    <row r="663" spans="21:26" x14ac:dyDescent="0.25">
      <c r="U663"/>
      <c r="V663"/>
      <c r="W663">
        <v>660</v>
      </c>
      <c r="X663">
        <f>((('Pump Design Summary'!$E$16-'Pump Design Summary'!$D$16)/1000)*W663)+'Pump Design Summary'!$D$16</f>
        <v>0</v>
      </c>
      <c r="Y663">
        <f>IF(ISEVEN(W663),MAX('Pump Design Summary'!$D$28:$H$28)+50,0)</f>
        <v>50</v>
      </c>
      <c r="Z663"/>
    </row>
    <row r="664" spans="21:26" x14ac:dyDescent="0.25">
      <c r="U664"/>
      <c r="V664"/>
      <c r="W664">
        <v>661</v>
      </c>
      <c r="X664">
        <f>((('Pump Design Summary'!$E$16-'Pump Design Summary'!$D$16)/1000)*W664)+'Pump Design Summary'!$D$16</f>
        <v>0</v>
      </c>
      <c r="Y664">
        <f>IF(ISEVEN(W664),MAX('Pump Design Summary'!$D$28:$H$28)+50,0)</f>
        <v>0</v>
      </c>
      <c r="Z664"/>
    </row>
    <row r="665" spans="21:26" x14ac:dyDescent="0.25">
      <c r="U665"/>
      <c r="V665"/>
      <c r="W665">
        <v>662</v>
      </c>
      <c r="X665">
        <f>((('Pump Design Summary'!$E$16-'Pump Design Summary'!$D$16)/1000)*W665)+'Pump Design Summary'!$D$16</f>
        <v>0</v>
      </c>
      <c r="Y665">
        <f>IF(ISEVEN(W665),MAX('Pump Design Summary'!$D$28:$H$28)+50,0)</f>
        <v>50</v>
      </c>
      <c r="Z665"/>
    </row>
    <row r="666" spans="21:26" x14ac:dyDescent="0.25">
      <c r="U666"/>
      <c r="V666"/>
      <c r="W666">
        <v>663</v>
      </c>
      <c r="X666">
        <f>((('Pump Design Summary'!$E$16-'Pump Design Summary'!$D$16)/1000)*W666)+'Pump Design Summary'!$D$16</f>
        <v>0</v>
      </c>
      <c r="Y666">
        <f>IF(ISEVEN(W666),MAX('Pump Design Summary'!$D$28:$H$28)+50,0)</f>
        <v>0</v>
      </c>
      <c r="Z666"/>
    </row>
    <row r="667" spans="21:26" x14ac:dyDescent="0.25">
      <c r="U667"/>
      <c r="V667"/>
      <c r="W667">
        <v>664</v>
      </c>
      <c r="X667">
        <f>((('Pump Design Summary'!$E$16-'Pump Design Summary'!$D$16)/1000)*W667)+'Pump Design Summary'!$D$16</f>
        <v>0</v>
      </c>
      <c r="Y667">
        <f>IF(ISEVEN(W667),MAX('Pump Design Summary'!$D$28:$H$28)+50,0)</f>
        <v>50</v>
      </c>
      <c r="Z667"/>
    </row>
    <row r="668" spans="21:26" x14ac:dyDescent="0.25">
      <c r="U668"/>
      <c r="V668"/>
      <c r="W668">
        <v>665</v>
      </c>
      <c r="X668">
        <f>((('Pump Design Summary'!$E$16-'Pump Design Summary'!$D$16)/1000)*W668)+'Pump Design Summary'!$D$16</f>
        <v>0</v>
      </c>
      <c r="Y668">
        <f>IF(ISEVEN(W668),MAX('Pump Design Summary'!$D$28:$H$28)+50,0)</f>
        <v>0</v>
      </c>
      <c r="Z668"/>
    </row>
    <row r="669" spans="21:26" x14ac:dyDescent="0.25">
      <c r="U669"/>
      <c r="V669"/>
      <c r="W669">
        <v>666</v>
      </c>
      <c r="X669">
        <f>((('Pump Design Summary'!$E$16-'Pump Design Summary'!$D$16)/1000)*W669)+'Pump Design Summary'!$D$16</f>
        <v>0</v>
      </c>
      <c r="Y669">
        <f>IF(ISEVEN(W669),MAX('Pump Design Summary'!$D$28:$H$28)+50,0)</f>
        <v>50</v>
      </c>
      <c r="Z669"/>
    </row>
    <row r="670" spans="21:26" x14ac:dyDescent="0.25">
      <c r="U670"/>
      <c r="V670"/>
      <c r="W670">
        <v>667</v>
      </c>
      <c r="X670">
        <f>((('Pump Design Summary'!$E$16-'Pump Design Summary'!$D$16)/1000)*W670)+'Pump Design Summary'!$D$16</f>
        <v>0</v>
      </c>
      <c r="Y670">
        <f>IF(ISEVEN(W670),MAX('Pump Design Summary'!$D$28:$H$28)+50,0)</f>
        <v>0</v>
      </c>
      <c r="Z670"/>
    </row>
    <row r="671" spans="21:26" x14ac:dyDescent="0.25">
      <c r="U671"/>
      <c r="V671"/>
      <c r="W671">
        <v>668</v>
      </c>
      <c r="X671">
        <f>((('Pump Design Summary'!$E$16-'Pump Design Summary'!$D$16)/1000)*W671)+'Pump Design Summary'!$D$16</f>
        <v>0</v>
      </c>
      <c r="Y671">
        <f>IF(ISEVEN(W671),MAX('Pump Design Summary'!$D$28:$H$28)+50,0)</f>
        <v>50</v>
      </c>
      <c r="Z671"/>
    </row>
    <row r="672" spans="21:26" x14ac:dyDescent="0.25">
      <c r="U672"/>
      <c r="V672"/>
      <c r="W672">
        <v>669</v>
      </c>
      <c r="X672">
        <f>((('Pump Design Summary'!$E$16-'Pump Design Summary'!$D$16)/1000)*W672)+'Pump Design Summary'!$D$16</f>
        <v>0</v>
      </c>
      <c r="Y672">
        <f>IF(ISEVEN(W672),MAX('Pump Design Summary'!$D$28:$H$28)+50,0)</f>
        <v>0</v>
      </c>
      <c r="Z672"/>
    </row>
    <row r="673" spans="21:26" x14ac:dyDescent="0.25">
      <c r="U673"/>
      <c r="V673"/>
      <c r="W673">
        <v>670</v>
      </c>
      <c r="X673">
        <f>((('Pump Design Summary'!$E$16-'Pump Design Summary'!$D$16)/1000)*W673)+'Pump Design Summary'!$D$16</f>
        <v>0</v>
      </c>
      <c r="Y673">
        <f>IF(ISEVEN(W673),MAX('Pump Design Summary'!$D$28:$H$28)+50,0)</f>
        <v>50</v>
      </c>
      <c r="Z673"/>
    </row>
    <row r="674" spans="21:26" x14ac:dyDescent="0.25">
      <c r="U674"/>
      <c r="V674"/>
      <c r="W674">
        <v>671</v>
      </c>
      <c r="X674">
        <f>((('Pump Design Summary'!$E$16-'Pump Design Summary'!$D$16)/1000)*W674)+'Pump Design Summary'!$D$16</f>
        <v>0</v>
      </c>
      <c r="Y674">
        <f>IF(ISEVEN(W674),MAX('Pump Design Summary'!$D$28:$H$28)+50,0)</f>
        <v>0</v>
      </c>
      <c r="Z674"/>
    </row>
    <row r="675" spans="21:26" x14ac:dyDescent="0.25">
      <c r="U675"/>
      <c r="V675"/>
      <c r="W675">
        <v>672</v>
      </c>
      <c r="X675">
        <f>((('Pump Design Summary'!$E$16-'Pump Design Summary'!$D$16)/1000)*W675)+'Pump Design Summary'!$D$16</f>
        <v>0</v>
      </c>
      <c r="Y675">
        <f>IF(ISEVEN(W675),MAX('Pump Design Summary'!$D$28:$H$28)+50,0)</f>
        <v>50</v>
      </c>
      <c r="Z675"/>
    </row>
    <row r="676" spans="21:26" x14ac:dyDescent="0.25">
      <c r="U676"/>
      <c r="V676"/>
      <c r="W676">
        <v>673</v>
      </c>
      <c r="X676">
        <f>((('Pump Design Summary'!$E$16-'Pump Design Summary'!$D$16)/1000)*W676)+'Pump Design Summary'!$D$16</f>
        <v>0</v>
      </c>
      <c r="Y676">
        <f>IF(ISEVEN(W676),MAX('Pump Design Summary'!$D$28:$H$28)+50,0)</f>
        <v>0</v>
      </c>
      <c r="Z676"/>
    </row>
    <row r="677" spans="21:26" x14ac:dyDescent="0.25">
      <c r="U677"/>
      <c r="V677"/>
      <c r="W677">
        <v>674</v>
      </c>
      <c r="X677">
        <f>((('Pump Design Summary'!$E$16-'Pump Design Summary'!$D$16)/1000)*W677)+'Pump Design Summary'!$D$16</f>
        <v>0</v>
      </c>
      <c r="Y677">
        <f>IF(ISEVEN(W677),MAX('Pump Design Summary'!$D$28:$H$28)+50,0)</f>
        <v>50</v>
      </c>
      <c r="Z677"/>
    </row>
    <row r="678" spans="21:26" x14ac:dyDescent="0.25">
      <c r="U678"/>
      <c r="V678"/>
      <c r="W678">
        <v>675</v>
      </c>
      <c r="X678">
        <f>((('Pump Design Summary'!$E$16-'Pump Design Summary'!$D$16)/1000)*W678)+'Pump Design Summary'!$D$16</f>
        <v>0</v>
      </c>
      <c r="Y678">
        <f>IF(ISEVEN(W678),MAX('Pump Design Summary'!$D$28:$H$28)+50,0)</f>
        <v>0</v>
      </c>
      <c r="Z678"/>
    </row>
    <row r="679" spans="21:26" x14ac:dyDescent="0.25">
      <c r="U679"/>
      <c r="V679"/>
      <c r="W679">
        <v>676</v>
      </c>
      <c r="X679">
        <f>((('Pump Design Summary'!$E$16-'Pump Design Summary'!$D$16)/1000)*W679)+'Pump Design Summary'!$D$16</f>
        <v>0</v>
      </c>
      <c r="Y679">
        <f>IF(ISEVEN(W679),MAX('Pump Design Summary'!$D$28:$H$28)+50,0)</f>
        <v>50</v>
      </c>
      <c r="Z679"/>
    </row>
    <row r="680" spans="21:26" x14ac:dyDescent="0.25">
      <c r="U680"/>
      <c r="V680"/>
      <c r="W680">
        <v>677</v>
      </c>
      <c r="X680">
        <f>((('Pump Design Summary'!$E$16-'Pump Design Summary'!$D$16)/1000)*W680)+'Pump Design Summary'!$D$16</f>
        <v>0</v>
      </c>
      <c r="Y680">
        <f>IF(ISEVEN(W680),MAX('Pump Design Summary'!$D$28:$H$28)+50,0)</f>
        <v>0</v>
      </c>
      <c r="Z680"/>
    </row>
    <row r="681" spans="21:26" x14ac:dyDescent="0.25">
      <c r="U681"/>
      <c r="V681"/>
      <c r="W681">
        <v>678</v>
      </c>
      <c r="X681">
        <f>((('Pump Design Summary'!$E$16-'Pump Design Summary'!$D$16)/1000)*W681)+'Pump Design Summary'!$D$16</f>
        <v>0</v>
      </c>
      <c r="Y681">
        <f>IF(ISEVEN(W681),MAX('Pump Design Summary'!$D$28:$H$28)+50,0)</f>
        <v>50</v>
      </c>
      <c r="Z681"/>
    </row>
    <row r="682" spans="21:26" x14ac:dyDescent="0.25">
      <c r="U682"/>
      <c r="V682"/>
      <c r="W682">
        <v>679</v>
      </c>
      <c r="X682">
        <f>((('Pump Design Summary'!$E$16-'Pump Design Summary'!$D$16)/1000)*W682)+'Pump Design Summary'!$D$16</f>
        <v>0</v>
      </c>
      <c r="Y682">
        <f>IF(ISEVEN(W682),MAX('Pump Design Summary'!$D$28:$H$28)+50,0)</f>
        <v>0</v>
      </c>
      <c r="Z682"/>
    </row>
    <row r="683" spans="21:26" x14ac:dyDescent="0.25">
      <c r="U683"/>
      <c r="V683"/>
      <c r="W683">
        <v>680</v>
      </c>
      <c r="X683">
        <f>((('Pump Design Summary'!$E$16-'Pump Design Summary'!$D$16)/1000)*W683)+'Pump Design Summary'!$D$16</f>
        <v>0</v>
      </c>
      <c r="Y683">
        <f>IF(ISEVEN(W683),MAX('Pump Design Summary'!$D$28:$H$28)+50,0)</f>
        <v>50</v>
      </c>
      <c r="Z683"/>
    </row>
    <row r="684" spans="21:26" x14ac:dyDescent="0.25">
      <c r="U684"/>
      <c r="V684"/>
      <c r="W684">
        <v>681</v>
      </c>
      <c r="X684">
        <f>((('Pump Design Summary'!$E$16-'Pump Design Summary'!$D$16)/1000)*W684)+'Pump Design Summary'!$D$16</f>
        <v>0</v>
      </c>
      <c r="Y684">
        <f>IF(ISEVEN(W684),MAX('Pump Design Summary'!$D$28:$H$28)+50,0)</f>
        <v>0</v>
      </c>
      <c r="Z684"/>
    </row>
    <row r="685" spans="21:26" x14ac:dyDescent="0.25">
      <c r="U685"/>
      <c r="V685"/>
      <c r="W685">
        <v>682</v>
      </c>
      <c r="X685">
        <f>((('Pump Design Summary'!$E$16-'Pump Design Summary'!$D$16)/1000)*W685)+'Pump Design Summary'!$D$16</f>
        <v>0</v>
      </c>
      <c r="Y685">
        <f>IF(ISEVEN(W685),MAX('Pump Design Summary'!$D$28:$H$28)+50,0)</f>
        <v>50</v>
      </c>
      <c r="Z685"/>
    </row>
    <row r="686" spans="21:26" x14ac:dyDescent="0.25">
      <c r="U686"/>
      <c r="V686"/>
      <c r="W686">
        <v>683</v>
      </c>
      <c r="X686">
        <f>((('Pump Design Summary'!$E$16-'Pump Design Summary'!$D$16)/1000)*W686)+'Pump Design Summary'!$D$16</f>
        <v>0</v>
      </c>
      <c r="Y686">
        <f>IF(ISEVEN(W686),MAX('Pump Design Summary'!$D$28:$H$28)+50,0)</f>
        <v>0</v>
      </c>
      <c r="Z686"/>
    </row>
    <row r="687" spans="21:26" x14ac:dyDescent="0.25">
      <c r="U687"/>
      <c r="V687"/>
      <c r="W687">
        <v>684</v>
      </c>
      <c r="X687">
        <f>((('Pump Design Summary'!$E$16-'Pump Design Summary'!$D$16)/1000)*W687)+'Pump Design Summary'!$D$16</f>
        <v>0</v>
      </c>
      <c r="Y687">
        <f>IF(ISEVEN(W687),MAX('Pump Design Summary'!$D$28:$H$28)+50,0)</f>
        <v>50</v>
      </c>
      <c r="Z687"/>
    </row>
    <row r="688" spans="21:26" x14ac:dyDescent="0.25">
      <c r="U688"/>
      <c r="V688"/>
      <c r="W688">
        <v>685</v>
      </c>
      <c r="X688">
        <f>((('Pump Design Summary'!$E$16-'Pump Design Summary'!$D$16)/1000)*W688)+'Pump Design Summary'!$D$16</f>
        <v>0</v>
      </c>
      <c r="Y688">
        <f>IF(ISEVEN(W688),MAX('Pump Design Summary'!$D$28:$H$28)+50,0)</f>
        <v>0</v>
      </c>
      <c r="Z688"/>
    </row>
    <row r="689" spans="21:26" x14ac:dyDescent="0.25">
      <c r="U689"/>
      <c r="V689"/>
      <c r="W689">
        <v>686</v>
      </c>
      <c r="X689">
        <f>((('Pump Design Summary'!$E$16-'Pump Design Summary'!$D$16)/1000)*W689)+'Pump Design Summary'!$D$16</f>
        <v>0</v>
      </c>
      <c r="Y689">
        <f>IF(ISEVEN(W689),MAX('Pump Design Summary'!$D$28:$H$28)+50,0)</f>
        <v>50</v>
      </c>
      <c r="Z689"/>
    </row>
    <row r="690" spans="21:26" x14ac:dyDescent="0.25">
      <c r="U690"/>
      <c r="V690"/>
      <c r="W690">
        <v>687</v>
      </c>
      <c r="X690">
        <f>((('Pump Design Summary'!$E$16-'Pump Design Summary'!$D$16)/1000)*W690)+'Pump Design Summary'!$D$16</f>
        <v>0</v>
      </c>
      <c r="Y690">
        <f>IF(ISEVEN(W690),MAX('Pump Design Summary'!$D$28:$H$28)+50,0)</f>
        <v>0</v>
      </c>
      <c r="Z690"/>
    </row>
    <row r="691" spans="21:26" x14ac:dyDescent="0.25">
      <c r="U691"/>
      <c r="V691"/>
      <c r="W691">
        <v>688</v>
      </c>
      <c r="X691">
        <f>((('Pump Design Summary'!$E$16-'Pump Design Summary'!$D$16)/1000)*W691)+'Pump Design Summary'!$D$16</f>
        <v>0</v>
      </c>
      <c r="Y691">
        <f>IF(ISEVEN(W691),MAX('Pump Design Summary'!$D$28:$H$28)+50,0)</f>
        <v>50</v>
      </c>
      <c r="Z691"/>
    </row>
    <row r="692" spans="21:26" x14ac:dyDescent="0.25">
      <c r="U692"/>
      <c r="V692"/>
      <c r="W692">
        <v>689</v>
      </c>
      <c r="X692">
        <f>((('Pump Design Summary'!$E$16-'Pump Design Summary'!$D$16)/1000)*W692)+'Pump Design Summary'!$D$16</f>
        <v>0</v>
      </c>
      <c r="Y692">
        <f>IF(ISEVEN(W692),MAX('Pump Design Summary'!$D$28:$H$28)+50,0)</f>
        <v>0</v>
      </c>
      <c r="Z692"/>
    </row>
    <row r="693" spans="21:26" x14ac:dyDescent="0.25">
      <c r="U693"/>
      <c r="V693"/>
      <c r="W693">
        <v>690</v>
      </c>
      <c r="X693">
        <f>((('Pump Design Summary'!$E$16-'Pump Design Summary'!$D$16)/1000)*W693)+'Pump Design Summary'!$D$16</f>
        <v>0</v>
      </c>
      <c r="Y693">
        <f>IF(ISEVEN(W693),MAX('Pump Design Summary'!$D$28:$H$28)+50,0)</f>
        <v>50</v>
      </c>
      <c r="Z693"/>
    </row>
    <row r="694" spans="21:26" x14ac:dyDescent="0.25">
      <c r="U694"/>
      <c r="V694"/>
      <c r="W694">
        <v>691</v>
      </c>
      <c r="X694">
        <f>((('Pump Design Summary'!$E$16-'Pump Design Summary'!$D$16)/1000)*W694)+'Pump Design Summary'!$D$16</f>
        <v>0</v>
      </c>
      <c r="Y694">
        <f>IF(ISEVEN(W694),MAX('Pump Design Summary'!$D$28:$H$28)+50,0)</f>
        <v>0</v>
      </c>
      <c r="Z694"/>
    </row>
    <row r="695" spans="21:26" x14ac:dyDescent="0.25">
      <c r="U695"/>
      <c r="V695"/>
      <c r="W695">
        <v>692</v>
      </c>
      <c r="X695">
        <f>((('Pump Design Summary'!$E$16-'Pump Design Summary'!$D$16)/1000)*W695)+'Pump Design Summary'!$D$16</f>
        <v>0</v>
      </c>
      <c r="Y695">
        <f>IF(ISEVEN(W695),MAX('Pump Design Summary'!$D$28:$H$28)+50,0)</f>
        <v>50</v>
      </c>
      <c r="Z695"/>
    </row>
    <row r="696" spans="21:26" x14ac:dyDescent="0.25">
      <c r="U696"/>
      <c r="V696"/>
      <c r="W696">
        <v>693</v>
      </c>
      <c r="X696">
        <f>((('Pump Design Summary'!$E$16-'Pump Design Summary'!$D$16)/1000)*W696)+'Pump Design Summary'!$D$16</f>
        <v>0</v>
      </c>
      <c r="Y696">
        <f>IF(ISEVEN(W696),MAX('Pump Design Summary'!$D$28:$H$28)+50,0)</f>
        <v>0</v>
      </c>
      <c r="Z696"/>
    </row>
    <row r="697" spans="21:26" x14ac:dyDescent="0.25">
      <c r="U697"/>
      <c r="V697"/>
      <c r="W697">
        <v>694</v>
      </c>
      <c r="X697">
        <f>((('Pump Design Summary'!$E$16-'Pump Design Summary'!$D$16)/1000)*W697)+'Pump Design Summary'!$D$16</f>
        <v>0</v>
      </c>
      <c r="Y697">
        <f>IF(ISEVEN(W697),MAX('Pump Design Summary'!$D$28:$H$28)+50,0)</f>
        <v>50</v>
      </c>
      <c r="Z697"/>
    </row>
    <row r="698" spans="21:26" x14ac:dyDescent="0.25">
      <c r="U698"/>
      <c r="V698"/>
      <c r="W698">
        <v>695</v>
      </c>
      <c r="X698">
        <f>((('Pump Design Summary'!$E$16-'Pump Design Summary'!$D$16)/1000)*W698)+'Pump Design Summary'!$D$16</f>
        <v>0</v>
      </c>
      <c r="Y698">
        <f>IF(ISEVEN(W698),MAX('Pump Design Summary'!$D$28:$H$28)+50,0)</f>
        <v>0</v>
      </c>
      <c r="Z698"/>
    </row>
    <row r="699" spans="21:26" x14ac:dyDescent="0.25">
      <c r="U699"/>
      <c r="V699"/>
      <c r="W699">
        <v>696</v>
      </c>
      <c r="X699">
        <f>((('Pump Design Summary'!$E$16-'Pump Design Summary'!$D$16)/1000)*W699)+'Pump Design Summary'!$D$16</f>
        <v>0</v>
      </c>
      <c r="Y699">
        <f>IF(ISEVEN(W699),MAX('Pump Design Summary'!$D$28:$H$28)+50,0)</f>
        <v>50</v>
      </c>
      <c r="Z699"/>
    </row>
    <row r="700" spans="21:26" x14ac:dyDescent="0.25">
      <c r="U700"/>
      <c r="V700"/>
      <c r="W700">
        <v>697</v>
      </c>
      <c r="X700">
        <f>((('Pump Design Summary'!$E$16-'Pump Design Summary'!$D$16)/1000)*W700)+'Pump Design Summary'!$D$16</f>
        <v>0</v>
      </c>
      <c r="Y700">
        <f>IF(ISEVEN(W700),MAX('Pump Design Summary'!$D$28:$H$28)+50,0)</f>
        <v>0</v>
      </c>
      <c r="Z700"/>
    </row>
    <row r="701" spans="21:26" x14ac:dyDescent="0.25">
      <c r="U701"/>
      <c r="V701"/>
      <c r="W701">
        <v>698</v>
      </c>
      <c r="X701">
        <f>((('Pump Design Summary'!$E$16-'Pump Design Summary'!$D$16)/1000)*W701)+'Pump Design Summary'!$D$16</f>
        <v>0</v>
      </c>
      <c r="Y701">
        <f>IF(ISEVEN(W701),MAX('Pump Design Summary'!$D$28:$H$28)+50,0)</f>
        <v>50</v>
      </c>
      <c r="Z701"/>
    </row>
    <row r="702" spans="21:26" x14ac:dyDescent="0.25">
      <c r="U702"/>
      <c r="V702"/>
      <c r="W702">
        <v>699</v>
      </c>
      <c r="X702">
        <f>((('Pump Design Summary'!$E$16-'Pump Design Summary'!$D$16)/1000)*W702)+'Pump Design Summary'!$D$16</f>
        <v>0</v>
      </c>
      <c r="Y702">
        <f>IF(ISEVEN(W702),MAX('Pump Design Summary'!$D$28:$H$28)+50,0)</f>
        <v>0</v>
      </c>
      <c r="Z702"/>
    </row>
    <row r="703" spans="21:26" x14ac:dyDescent="0.25">
      <c r="U703"/>
      <c r="V703"/>
      <c r="W703">
        <v>700</v>
      </c>
      <c r="X703">
        <f>((('Pump Design Summary'!$E$16-'Pump Design Summary'!$D$16)/1000)*W703)+'Pump Design Summary'!$D$16</f>
        <v>0</v>
      </c>
      <c r="Y703">
        <f>IF(ISEVEN(W703),MAX('Pump Design Summary'!$D$28:$H$28)+50,0)</f>
        <v>50</v>
      </c>
      <c r="Z703"/>
    </row>
    <row r="704" spans="21:26" x14ac:dyDescent="0.25">
      <c r="U704"/>
      <c r="V704"/>
      <c r="W704">
        <v>701</v>
      </c>
      <c r="X704">
        <f>((('Pump Design Summary'!$E$16-'Pump Design Summary'!$D$16)/1000)*W704)+'Pump Design Summary'!$D$16</f>
        <v>0</v>
      </c>
      <c r="Y704">
        <f>IF(ISEVEN(W704),MAX('Pump Design Summary'!$D$28:$H$28)+50,0)</f>
        <v>0</v>
      </c>
      <c r="Z704"/>
    </row>
    <row r="705" spans="21:26" x14ac:dyDescent="0.25">
      <c r="U705"/>
      <c r="V705"/>
      <c r="W705">
        <v>702</v>
      </c>
      <c r="X705">
        <f>((('Pump Design Summary'!$E$16-'Pump Design Summary'!$D$16)/1000)*W705)+'Pump Design Summary'!$D$16</f>
        <v>0</v>
      </c>
      <c r="Y705">
        <f>IF(ISEVEN(W705),MAX('Pump Design Summary'!$D$28:$H$28)+50,0)</f>
        <v>50</v>
      </c>
      <c r="Z705"/>
    </row>
    <row r="706" spans="21:26" x14ac:dyDescent="0.25">
      <c r="U706"/>
      <c r="V706"/>
      <c r="W706">
        <v>703</v>
      </c>
      <c r="X706">
        <f>((('Pump Design Summary'!$E$16-'Pump Design Summary'!$D$16)/1000)*W706)+'Pump Design Summary'!$D$16</f>
        <v>0</v>
      </c>
      <c r="Y706">
        <f>IF(ISEVEN(W706),MAX('Pump Design Summary'!$D$28:$H$28)+50,0)</f>
        <v>0</v>
      </c>
      <c r="Z706"/>
    </row>
    <row r="707" spans="21:26" x14ac:dyDescent="0.25">
      <c r="U707"/>
      <c r="V707"/>
      <c r="W707">
        <v>704</v>
      </c>
      <c r="X707">
        <f>((('Pump Design Summary'!$E$16-'Pump Design Summary'!$D$16)/1000)*W707)+'Pump Design Summary'!$D$16</f>
        <v>0</v>
      </c>
      <c r="Y707">
        <f>IF(ISEVEN(W707),MAX('Pump Design Summary'!$D$28:$H$28)+50,0)</f>
        <v>50</v>
      </c>
      <c r="Z707"/>
    </row>
    <row r="708" spans="21:26" x14ac:dyDescent="0.25">
      <c r="U708"/>
      <c r="V708"/>
      <c r="W708">
        <v>705</v>
      </c>
      <c r="X708">
        <f>((('Pump Design Summary'!$E$16-'Pump Design Summary'!$D$16)/1000)*W708)+'Pump Design Summary'!$D$16</f>
        <v>0</v>
      </c>
      <c r="Y708">
        <f>IF(ISEVEN(W708),MAX('Pump Design Summary'!$D$28:$H$28)+50,0)</f>
        <v>0</v>
      </c>
      <c r="Z708"/>
    </row>
    <row r="709" spans="21:26" x14ac:dyDescent="0.25">
      <c r="U709"/>
      <c r="V709"/>
      <c r="W709">
        <v>706</v>
      </c>
      <c r="X709">
        <f>((('Pump Design Summary'!$E$16-'Pump Design Summary'!$D$16)/1000)*W709)+'Pump Design Summary'!$D$16</f>
        <v>0</v>
      </c>
      <c r="Y709">
        <f>IF(ISEVEN(W709),MAX('Pump Design Summary'!$D$28:$H$28)+50,0)</f>
        <v>50</v>
      </c>
      <c r="Z709"/>
    </row>
    <row r="710" spans="21:26" x14ac:dyDescent="0.25">
      <c r="U710"/>
      <c r="V710"/>
      <c r="W710">
        <v>707</v>
      </c>
      <c r="X710">
        <f>((('Pump Design Summary'!$E$16-'Pump Design Summary'!$D$16)/1000)*W710)+'Pump Design Summary'!$D$16</f>
        <v>0</v>
      </c>
      <c r="Y710">
        <f>IF(ISEVEN(W710),MAX('Pump Design Summary'!$D$28:$H$28)+50,0)</f>
        <v>0</v>
      </c>
      <c r="Z710"/>
    </row>
    <row r="711" spans="21:26" x14ac:dyDescent="0.25">
      <c r="U711"/>
      <c r="V711"/>
      <c r="W711">
        <v>708</v>
      </c>
      <c r="X711">
        <f>((('Pump Design Summary'!$E$16-'Pump Design Summary'!$D$16)/1000)*W711)+'Pump Design Summary'!$D$16</f>
        <v>0</v>
      </c>
      <c r="Y711">
        <f>IF(ISEVEN(W711),MAX('Pump Design Summary'!$D$28:$H$28)+50,0)</f>
        <v>50</v>
      </c>
      <c r="Z711"/>
    </row>
    <row r="712" spans="21:26" x14ac:dyDescent="0.25">
      <c r="U712"/>
      <c r="V712"/>
      <c r="W712">
        <v>709</v>
      </c>
      <c r="X712">
        <f>((('Pump Design Summary'!$E$16-'Pump Design Summary'!$D$16)/1000)*W712)+'Pump Design Summary'!$D$16</f>
        <v>0</v>
      </c>
      <c r="Y712">
        <f>IF(ISEVEN(W712),MAX('Pump Design Summary'!$D$28:$H$28)+50,0)</f>
        <v>0</v>
      </c>
      <c r="Z712"/>
    </row>
    <row r="713" spans="21:26" x14ac:dyDescent="0.25">
      <c r="U713"/>
      <c r="V713"/>
      <c r="W713">
        <v>710</v>
      </c>
      <c r="X713">
        <f>((('Pump Design Summary'!$E$16-'Pump Design Summary'!$D$16)/1000)*W713)+'Pump Design Summary'!$D$16</f>
        <v>0</v>
      </c>
      <c r="Y713">
        <f>IF(ISEVEN(W713),MAX('Pump Design Summary'!$D$28:$H$28)+50,0)</f>
        <v>50</v>
      </c>
      <c r="Z713"/>
    </row>
    <row r="714" spans="21:26" x14ac:dyDescent="0.25">
      <c r="U714"/>
      <c r="V714"/>
      <c r="W714">
        <v>711</v>
      </c>
      <c r="X714">
        <f>((('Pump Design Summary'!$E$16-'Pump Design Summary'!$D$16)/1000)*W714)+'Pump Design Summary'!$D$16</f>
        <v>0</v>
      </c>
      <c r="Y714">
        <f>IF(ISEVEN(W714),MAX('Pump Design Summary'!$D$28:$H$28)+50,0)</f>
        <v>0</v>
      </c>
      <c r="Z714"/>
    </row>
    <row r="715" spans="21:26" x14ac:dyDescent="0.25">
      <c r="U715"/>
      <c r="V715"/>
      <c r="W715">
        <v>712</v>
      </c>
      <c r="X715">
        <f>((('Pump Design Summary'!$E$16-'Pump Design Summary'!$D$16)/1000)*W715)+'Pump Design Summary'!$D$16</f>
        <v>0</v>
      </c>
      <c r="Y715">
        <f>IF(ISEVEN(W715),MAX('Pump Design Summary'!$D$28:$H$28)+50,0)</f>
        <v>50</v>
      </c>
      <c r="Z715"/>
    </row>
    <row r="716" spans="21:26" x14ac:dyDescent="0.25">
      <c r="U716"/>
      <c r="V716"/>
      <c r="W716">
        <v>713</v>
      </c>
      <c r="X716">
        <f>((('Pump Design Summary'!$E$16-'Pump Design Summary'!$D$16)/1000)*W716)+'Pump Design Summary'!$D$16</f>
        <v>0</v>
      </c>
      <c r="Y716">
        <f>IF(ISEVEN(W716),MAX('Pump Design Summary'!$D$28:$H$28)+50,0)</f>
        <v>0</v>
      </c>
      <c r="Z716"/>
    </row>
    <row r="717" spans="21:26" x14ac:dyDescent="0.25">
      <c r="U717"/>
      <c r="V717"/>
      <c r="W717">
        <v>714</v>
      </c>
      <c r="X717">
        <f>((('Pump Design Summary'!$E$16-'Pump Design Summary'!$D$16)/1000)*W717)+'Pump Design Summary'!$D$16</f>
        <v>0</v>
      </c>
      <c r="Y717">
        <f>IF(ISEVEN(W717),MAX('Pump Design Summary'!$D$28:$H$28)+50,0)</f>
        <v>50</v>
      </c>
      <c r="Z717"/>
    </row>
    <row r="718" spans="21:26" x14ac:dyDescent="0.25">
      <c r="U718"/>
      <c r="V718"/>
      <c r="W718">
        <v>715</v>
      </c>
      <c r="X718">
        <f>((('Pump Design Summary'!$E$16-'Pump Design Summary'!$D$16)/1000)*W718)+'Pump Design Summary'!$D$16</f>
        <v>0</v>
      </c>
      <c r="Y718">
        <f>IF(ISEVEN(W718),MAX('Pump Design Summary'!$D$28:$H$28)+50,0)</f>
        <v>0</v>
      </c>
      <c r="Z718"/>
    </row>
    <row r="719" spans="21:26" x14ac:dyDescent="0.25">
      <c r="U719"/>
      <c r="V719"/>
      <c r="W719">
        <v>716</v>
      </c>
      <c r="X719">
        <f>((('Pump Design Summary'!$E$16-'Pump Design Summary'!$D$16)/1000)*W719)+'Pump Design Summary'!$D$16</f>
        <v>0</v>
      </c>
      <c r="Y719">
        <f>IF(ISEVEN(W719),MAX('Pump Design Summary'!$D$28:$H$28)+50,0)</f>
        <v>50</v>
      </c>
      <c r="Z719"/>
    </row>
    <row r="720" spans="21:26" x14ac:dyDescent="0.25">
      <c r="U720"/>
      <c r="V720"/>
      <c r="W720">
        <v>717</v>
      </c>
      <c r="X720">
        <f>((('Pump Design Summary'!$E$16-'Pump Design Summary'!$D$16)/1000)*W720)+'Pump Design Summary'!$D$16</f>
        <v>0</v>
      </c>
      <c r="Y720">
        <f>IF(ISEVEN(W720),MAX('Pump Design Summary'!$D$28:$H$28)+50,0)</f>
        <v>0</v>
      </c>
      <c r="Z720"/>
    </row>
    <row r="721" spans="21:26" x14ac:dyDescent="0.25">
      <c r="U721"/>
      <c r="V721"/>
      <c r="W721">
        <v>718</v>
      </c>
      <c r="X721">
        <f>((('Pump Design Summary'!$E$16-'Pump Design Summary'!$D$16)/1000)*W721)+'Pump Design Summary'!$D$16</f>
        <v>0</v>
      </c>
      <c r="Y721">
        <f>IF(ISEVEN(W721),MAX('Pump Design Summary'!$D$28:$H$28)+50,0)</f>
        <v>50</v>
      </c>
      <c r="Z721"/>
    </row>
    <row r="722" spans="21:26" x14ac:dyDescent="0.25">
      <c r="U722"/>
      <c r="V722"/>
      <c r="W722">
        <v>719</v>
      </c>
      <c r="X722">
        <f>((('Pump Design Summary'!$E$16-'Pump Design Summary'!$D$16)/1000)*W722)+'Pump Design Summary'!$D$16</f>
        <v>0</v>
      </c>
      <c r="Y722">
        <f>IF(ISEVEN(W722),MAX('Pump Design Summary'!$D$28:$H$28)+50,0)</f>
        <v>0</v>
      </c>
      <c r="Z722"/>
    </row>
    <row r="723" spans="21:26" x14ac:dyDescent="0.25">
      <c r="U723"/>
      <c r="V723"/>
      <c r="W723">
        <v>720</v>
      </c>
      <c r="X723">
        <f>((('Pump Design Summary'!$E$16-'Pump Design Summary'!$D$16)/1000)*W723)+'Pump Design Summary'!$D$16</f>
        <v>0</v>
      </c>
      <c r="Y723">
        <f>IF(ISEVEN(W723),MAX('Pump Design Summary'!$D$28:$H$28)+50,0)</f>
        <v>50</v>
      </c>
      <c r="Z723"/>
    </row>
    <row r="724" spans="21:26" x14ac:dyDescent="0.25">
      <c r="U724"/>
      <c r="V724"/>
      <c r="W724">
        <v>721</v>
      </c>
      <c r="X724">
        <f>((('Pump Design Summary'!$E$16-'Pump Design Summary'!$D$16)/1000)*W724)+'Pump Design Summary'!$D$16</f>
        <v>0</v>
      </c>
      <c r="Y724">
        <f>IF(ISEVEN(W724),MAX('Pump Design Summary'!$D$28:$H$28)+50,0)</f>
        <v>0</v>
      </c>
      <c r="Z724"/>
    </row>
    <row r="725" spans="21:26" x14ac:dyDescent="0.25">
      <c r="U725"/>
      <c r="V725"/>
      <c r="W725">
        <v>722</v>
      </c>
      <c r="X725">
        <f>((('Pump Design Summary'!$E$16-'Pump Design Summary'!$D$16)/1000)*W725)+'Pump Design Summary'!$D$16</f>
        <v>0</v>
      </c>
      <c r="Y725">
        <f>IF(ISEVEN(W725),MAX('Pump Design Summary'!$D$28:$H$28)+50,0)</f>
        <v>50</v>
      </c>
      <c r="Z725"/>
    </row>
    <row r="726" spans="21:26" x14ac:dyDescent="0.25">
      <c r="U726"/>
      <c r="V726"/>
      <c r="W726">
        <v>723</v>
      </c>
      <c r="X726">
        <f>((('Pump Design Summary'!$E$16-'Pump Design Summary'!$D$16)/1000)*W726)+'Pump Design Summary'!$D$16</f>
        <v>0</v>
      </c>
      <c r="Y726">
        <f>IF(ISEVEN(W726),MAX('Pump Design Summary'!$D$28:$H$28)+50,0)</f>
        <v>0</v>
      </c>
      <c r="Z726"/>
    </row>
    <row r="727" spans="21:26" x14ac:dyDescent="0.25">
      <c r="U727"/>
      <c r="V727"/>
      <c r="W727">
        <v>724</v>
      </c>
      <c r="X727">
        <f>((('Pump Design Summary'!$E$16-'Pump Design Summary'!$D$16)/1000)*W727)+'Pump Design Summary'!$D$16</f>
        <v>0</v>
      </c>
      <c r="Y727">
        <f>IF(ISEVEN(W727),MAX('Pump Design Summary'!$D$28:$H$28)+50,0)</f>
        <v>50</v>
      </c>
      <c r="Z727"/>
    </row>
    <row r="728" spans="21:26" x14ac:dyDescent="0.25">
      <c r="U728"/>
      <c r="V728"/>
      <c r="W728">
        <v>725</v>
      </c>
      <c r="X728">
        <f>((('Pump Design Summary'!$E$16-'Pump Design Summary'!$D$16)/1000)*W728)+'Pump Design Summary'!$D$16</f>
        <v>0</v>
      </c>
      <c r="Y728">
        <f>IF(ISEVEN(W728),MAX('Pump Design Summary'!$D$28:$H$28)+50,0)</f>
        <v>0</v>
      </c>
      <c r="Z728"/>
    </row>
    <row r="729" spans="21:26" x14ac:dyDescent="0.25">
      <c r="U729"/>
      <c r="V729"/>
      <c r="W729">
        <v>726</v>
      </c>
      <c r="X729">
        <f>((('Pump Design Summary'!$E$16-'Pump Design Summary'!$D$16)/1000)*W729)+'Pump Design Summary'!$D$16</f>
        <v>0</v>
      </c>
      <c r="Y729">
        <f>IF(ISEVEN(W729),MAX('Pump Design Summary'!$D$28:$H$28)+50,0)</f>
        <v>50</v>
      </c>
      <c r="Z729"/>
    </row>
    <row r="730" spans="21:26" x14ac:dyDescent="0.25">
      <c r="U730"/>
      <c r="V730"/>
      <c r="W730">
        <v>727</v>
      </c>
      <c r="X730">
        <f>((('Pump Design Summary'!$E$16-'Pump Design Summary'!$D$16)/1000)*W730)+'Pump Design Summary'!$D$16</f>
        <v>0</v>
      </c>
      <c r="Y730">
        <f>IF(ISEVEN(W730),MAX('Pump Design Summary'!$D$28:$H$28)+50,0)</f>
        <v>0</v>
      </c>
      <c r="Z730"/>
    </row>
    <row r="731" spans="21:26" x14ac:dyDescent="0.25">
      <c r="U731"/>
      <c r="V731"/>
      <c r="W731">
        <v>728</v>
      </c>
      <c r="X731">
        <f>((('Pump Design Summary'!$E$16-'Pump Design Summary'!$D$16)/1000)*W731)+'Pump Design Summary'!$D$16</f>
        <v>0</v>
      </c>
      <c r="Y731">
        <f>IF(ISEVEN(W731),MAX('Pump Design Summary'!$D$28:$H$28)+50,0)</f>
        <v>50</v>
      </c>
      <c r="Z731"/>
    </row>
    <row r="732" spans="21:26" x14ac:dyDescent="0.25">
      <c r="U732"/>
      <c r="V732"/>
      <c r="W732">
        <v>729</v>
      </c>
      <c r="X732">
        <f>((('Pump Design Summary'!$E$16-'Pump Design Summary'!$D$16)/1000)*W732)+'Pump Design Summary'!$D$16</f>
        <v>0</v>
      </c>
      <c r="Y732">
        <f>IF(ISEVEN(W732),MAX('Pump Design Summary'!$D$28:$H$28)+50,0)</f>
        <v>0</v>
      </c>
      <c r="Z732"/>
    </row>
    <row r="733" spans="21:26" x14ac:dyDescent="0.25">
      <c r="U733"/>
      <c r="V733"/>
      <c r="W733">
        <v>730</v>
      </c>
      <c r="X733">
        <f>((('Pump Design Summary'!$E$16-'Pump Design Summary'!$D$16)/1000)*W733)+'Pump Design Summary'!$D$16</f>
        <v>0</v>
      </c>
      <c r="Y733">
        <f>IF(ISEVEN(W733),MAX('Pump Design Summary'!$D$28:$H$28)+50,0)</f>
        <v>50</v>
      </c>
      <c r="Z733"/>
    </row>
    <row r="734" spans="21:26" x14ac:dyDescent="0.25">
      <c r="U734"/>
      <c r="V734"/>
      <c r="W734">
        <v>731</v>
      </c>
      <c r="X734">
        <f>((('Pump Design Summary'!$E$16-'Pump Design Summary'!$D$16)/1000)*W734)+'Pump Design Summary'!$D$16</f>
        <v>0</v>
      </c>
      <c r="Y734">
        <f>IF(ISEVEN(W734),MAX('Pump Design Summary'!$D$28:$H$28)+50,0)</f>
        <v>0</v>
      </c>
      <c r="Z734"/>
    </row>
    <row r="735" spans="21:26" x14ac:dyDescent="0.25">
      <c r="U735"/>
      <c r="V735"/>
      <c r="W735">
        <v>732</v>
      </c>
      <c r="X735">
        <f>((('Pump Design Summary'!$E$16-'Pump Design Summary'!$D$16)/1000)*W735)+'Pump Design Summary'!$D$16</f>
        <v>0</v>
      </c>
      <c r="Y735">
        <f>IF(ISEVEN(W735),MAX('Pump Design Summary'!$D$28:$H$28)+50,0)</f>
        <v>50</v>
      </c>
      <c r="Z735"/>
    </row>
    <row r="736" spans="21:26" x14ac:dyDescent="0.25">
      <c r="U736"/>
      <c r="V736"/>
      <c r="W736">
        <v>733</v>
      </c>
      <c r="X736">
        <f>((('Pump Design Summary'!$E$16-'Pump Design Summary'!$D$16)/1000)*W736)+'Pump Design Summary'!$D$16</f>
        <v>0</v>
      </c>
      <c r="Y736">
        <f>IF(ISEVEN(W736),MAX('Pump Design Summary'!$D$28:$H$28)+50,0)</f>
        <v>0</v>
      </c>
      <c r="Z736"/>
    </row>
    <row r="737" spans="21:26" x14ac:dyDescent="0.25">
      <c r="U737"/>
      <c r="V737"/>
      <c r="W737">
        <v>734</v>
      </c>
      <c r="X737">
        <f>((('Pump Design Summary'!$E$16-'Pump Design Summary'!$D$16)/1000)*W737)+'Pump Design Summary'!$D$16</f>
        <v>0</v>
      </c>
      <c r="Y737">
        <f>IF(ISEVEN(W737),MAX('Pump Design Summary'!$D$28:$H$28)+50,0)</f>
        <v>50</v>
      </c>
      <c r="Z737"/>
    </row>
    <row r="738" spans="21:26" x14ac:dyDescent="0.25">
      <c r="U738"/>
      <c r="V738"/>
      <c r="W738">
        <v>735</v>
      </c>
      <c r="X738">
        <f>((('Pump Design Summary'!$E$16-'Pump Design Summary'!$D$16)/1000)*W738)+'Pump Design Summary'!$D$16</f>
        <v>0</v>
      </c>
      <c r="Y738">
        <f>IF(ISEVEN(W738),MAX('Pump Design Summary'!$D$28:$H$28)+50,0)</f>
        <v>0</v>
      </c>
      <c r="Z738"/>
    </row>
    <row r="739" spans="21:26" x14ac:dyDescent="0.25">
      <c r="U739"/>
      <c r="V739"/>
      <c r="W739">
        <v>736</v>
      </c>
      <c r="X739">
        <f>((('Pump Design Summary'!$E$16-'Pump Design Summary'!$D$16)/1000)*W739)+'Pump Design Summary'!$D$16</f>
        <v>0</v>
      </c>
      <c r="Y739">
        <f>IF(ISEVEN(W739),MAX('Pump Design Summary'!$D$28:$H$28)+50,0)</f>
        <v>50</v>
      </c>
      <c r="Z739"/>
    </row>
    <row r="740" spans="21:26" x14ac:dyDescent="0.25">
      <c r="U740"/>
      <c r="V740"/>
      <c r="W740">
        <v>737</v>
      </c>
      <c r="X740">
        <f>((('Pump Design Summary'!$E$16-'Pump Design Summary'!$D$16)/1000)*W740)+'Pump Design Summary'!$D$16</f>
        <v>0</v>
      </c>
      <c r="Y740">
        <f>IF(ISEVEN(W740),MAX('Pump Design Summary'!$D$28:$H$28)+50,0)</f>
        <v>0</v>
      </c>
      <c r="Z740"/>
    </row>
    <row r="741" spans="21:26" x14ac:dyDescent="0.25">
      <c r="U741"/>
      <c r="V741"/>
      <c r="W741">
        <v>738</v>
      </c>
      <c r="X741">
        <f>((('Pump Design Summary'!$E$16-'Pump Design Summary'!$D$16)/1000)*W741)+'Pump Design Summary'!$D$16</f>
        <v>0</v>
      </c>
      <c r="Y741">
        <f>IF(ISEVEN(W741),MAX('Pump Design Summary'!$D$28:$H$28)+50,0)</f>
        <v>50</v>
      </c>
      <c r="Z741"/>
    </row>
    <row r="742" spans="21:26" x14ac:dyDescent="0.25">
      <c r="U742"/>
      <c r="V742"/>
      <c r="W742">
        <v>739</v>
      </c>
      <c r="X742">
        <f>((('Pump Design Summary'!$E$16-'Pump Design Summary'!$D$16)/1000)*W742)+'Pump Design Summary'!$D$16</f>
        <v>0</v>
      </c>
      <c r="Y742">
        <f>IF(ISEVEN(W742),MAX('Pump Design Summary'!$D$28:$H$28)+50,0)</f>
        <v>0</v>
      </c>
      <c r="Z742"/>
    </row>
    <row r="743" spans="21:26" x14ac:dyDescent="0.25">
      <c r="U743"/>
      <c r="V743"/>
      <c r="W743">
        <v>740</v>
      </c>
      <c r="X743">
        <f>((('Pump Design Summary'!$E$16-'Pump Design Summary'!$D$16)/1000)*W743)+'Pump Design Summary'!$D$16</f>
        <v>0</v>
      </c>
      <c r="Y743">
        <f>IF(ISEVEN(W743),MAX('Pump Design Summary'!$D$28:$H$28)+50,0)</f>
        <v>50</v>
      </c>
      <c r="Z743"/>
    </row>
    <row r="744" spans="21:26" x14ac:dyDescent="0.25">
      <c r="U744"/>
      <c r="V744"/>
      <c r="W744">
        <v>741</v>
      </c>
      <c r="X744">
        <f>((('Pump Design Summary'!$E$16-'Pump Design Summary'!$D$16)/1000)*W744)+'Pump Design Summary'!$D$16</f>
        <v>0</v>
      </c>
      <c r="Y744">
        <f>IF(ISEVEN(W744),MAX('Pump Design Summary'!$D$28:$H$28)+50,0)</f>
        <v>0</v>
      </c>
      <c r="Z744"/>
    </row>
    <row r="745" spans="21:26" x14ac:dyDescent="0.25">
      <c r="U745"/>
      <c r="V745"/>
      <c r="W745">
        <v>742</v>
      </c>
      <c r="X745">
        <f>((('Pump Design Summary'!$E$16-'Pump Design Summary'!$D$16)/1000)*W745)+'Pump Design Summary'!$D$16</f>
        <v>0</v>
      </c>
      <c r="Y745">
        <f>IF(ISEVEN(W745),MAX('Pump Design Summary'!$D$28:$H$28)+50,0)</f>
        <v>50</v>
      </c>
      <c r="Z745"/>
    </row>
    <row r="746" spans="21:26" x14ac:dyDescent="0.25">
      <c r="U746"/>
      <c r="V746"/>
      <c r="W746">
        <v>743</v>
      </c>
      <c r="X746">
        <f>((('Pump Design Summary'!$E$16-'Pump Design Summary'!$D$16)/1000)*W746)+'Pump Design Summary'!$D$16</f>
        <v>0</v>
      </c>
      <c r="Y746">
        <f>IF(ISEVEN(W746),MAX('Pump Design Summary'!$D$28:$H$28)+50,0)</f>
        <v>0</v>
      </c>
      <c r="Z746"/>
    </row>
    <row r="747" spans="21:26" x14ac:dyDescent="0.25">
      <c r="U747"/>
      <c r="V747"/>
      <c r="W747">
        <v>744</v>
      </c>
      <c r="X747">
        <f>((('Pump Design Summary'!$E$16-'Pump Design Summary'!$D$16)/1000)*W747)+'Pump Design Summary'!$D$16</f>
        <v>0</v>
      </c>
      <c r="Y747">
        <f>IF(ISEVEN(W747),MAX('Pump Design Summary'!$D$28:$H$28)+50,0)</f>
        <v>50</v>
      </c>
      <c r="Z747"/>
    </row>
    <row r="748" spans="21:26" x14ac:dyDescent="0.25">
      <c r="U748"/>
      <c r="V748"/>
      <c r="W748">
        <v>745</v>
      </c>
      <c r="X748">
        <f>((('Pump Design Summary'!$E$16-'Pump Design Summary'!$D$16)/1000)*W748)+'Pump Design Summary'!$D$16</f>
        <v>0</v>
      </c>
      <c r="Y748">
        <f>IF(ISEVEN(W748),MAX('Pump Design Summary'!$D$28:$H$28)+50,0)</f>
        <v>0</v>
      </c>
      <c r="Z748"/>
    </row>
    <row r="749" spans="21:26" x14ac:dyDescent="0.25">
      <c r="U749"/>
      <c r="V749"/>
      <c r="W749">
        <v>746</v>
      </c>
      <c r="X749">
        <f>((('Pump Design Summary'!$E$16-'Pump Design Summary'!$D$16)/1000)*W749)+'Pump Design Summary'!$D$16</f>
        <v>0</v>
      </c>
      <c r="Y749">
        <f>IF(ISEVEN(W749),MAX('Pump Design Summary'!$D$28:$H$28)+50,0)</f>
        <v>50</v>
      </c>
      <c r="Z749"/>
    </row>
    <row r="750" spans="21:26" x14ac:dyDescent="0.25">
      <c r="U750"/>
      <c r="V750"/>
      <c r="W750">
        <v>747</v>
      </c>
      <c r="X750">
        <f>((('Pump Design Summary'!$E$16-'Pump Design Summary'!$D$16)/1000)*W750)+'Pump Design Summary'!$D$16</f>
        <v>0</v>
      </c>
      <c r="Y750">
        <f>IF(ISEVEN(W750),MAX('Pump Design Summary'!$D$28:$H$28)+50,0)</f>
        <v>0</v>
      </c>
      <c r="Z750"/>
    </row>
    <row r="751" spans="21:26" x14ac:dyDescent="0.25">
      <c r="U751"/>
      <c r="V751"/>
      <c r="W751">
        <v>748</v>
      </c>
      <c r="X751">
        <f>((('Pump Design Summary'!$E$16-'Pump Design Summary'!$D$16)/1000)*W751)+'Pump Design Summary'!$D$16</f>
        <v>0</v>
      </c>
      <c r="Y751">
        <f>IF(ISEVEN(W751),MAX('Pump Design Summary'!$D$28:$H$28)+50,0)</f>
        <v>50</v>
      </c>
      <c r="Z751"/>
    </row>
    <row r="752" spans="21:26" x14ac:dyDescent="0.25">
      <c r="U752"/>
      <c r="V752"/>
      <c r="W752">
        <v>749</v>
      </c>
      <c r="X752">
        <f>((('Pump Design Summary'!$E$16-'Pump Design Summary'!$D$16)/1000)*W752)+'Pump Design Summary'!$D$16</f>
        <v>0</v>
      </c>
      <c r="Y752">
        <f>IF(ISEVEN(W752),MAX('Pump Design Summary'!$D$28:$H$28)+50,0)</f>
        <v>0</v>
      </c>
      <c r="Z752"/>
    </row>
    <row r="753" spans="21:26" x14ac:dyDescent="0.25">
      <c r="U753"/>
      <c r="V753"/>
      <c r="W753">
        <v>750</v>
      </c>
      <c r="X753">
        <f>((('Pump Design Summary'!$E$16-'Pump Design Summary'!$D$16)/1000)*W753)+'Pump Design Summary'!$D$16</f>
        <v>0</v>
      </c>
      <c r="Y753">
        <f>IF(ISEVEN(W753),MAX('Pump Design Summary'!$D$28:$H$28)+50,0)</f>
        <v>50</v>
      </c>
      <c r="Z753"/>
    </row>
    <row r="754" spans="21:26" x14ac:dyDescent="0.25">
      <c r="U754"/>
      <c r="V754"/>
      <c r="W754">
        <v>751</v>
      </c>
      <c r="X754">
        <f>((('Pump Design Summary'!$E$16-'Pump Design Summary'!$D$16)/1000)*W754)+'Pump Design Summary'!$D$16</f>
        <v>0</v>
      </c>
      <c r="Y754">
        <f>IF(ISEVEN(W754),MAX('Pump Design Summary'!$D$28:$H$28)+50,0)</f>
        <v>0</v>
      </c>
      <c r="Z754"/>
    </row>
    <row r="755" spans="21:26" x14ac:dyDescent="0.25">
      <c r="U755"/>
      <c r="V755"/>
      <c r="W755">
        <v>752</v>
      </c>
      <c r="X755">
        <f>((('Pump Design Summary'!$E$16-'Pump Design Summary'!$D$16)/1000)*W755)+'Pump Design Summary'!$D$16</f>
        <v>0</v>
      </c>
      <c r="Y755">
        <f>IF(ISEVEN(W755),MAX('Pump Design Summary'!$D$28:$H$28)+50,0)</f>
        <v>50</v>
      </c>
      <c r="Z755"/>
    </row>
    <row r="756" spans="21:26" x14ac:dyDescent="0.25">
      <c r="U756"/>
      <c r="V756"/>
      <c r="W756">
        <v>753</v>
      </c>
      <c r="X756">
        <f>((('Pump Design Summary'!$E$16-'Pump Design Summary'!$D$16)/1000)*W756)+'Pump Design Summary'!$D$16</f>
        <v>0</v>
      </c>
      <c r="Y756">
        <f>IF(ISEVEN(W756),MAX('Pump Design Summary'!$D$28:$H$28)+50,0)</f>
        <v>0</v>
      </c>
      <c r="Z756"/>
    </row>
    <row r="757" spans="21:26" x14ac:dyDescent="0.25">
      <c r="U757"/>
      <c r="V757"/>
      <c r="W757">
        <v>754</v>
      </c>
      <c r="X757">
        <f>((('Pump Design Summary'!$E$16-'Pump Design Summary'!$D$16)/1000)*W757)+'Pump Design Summary'!$D$16</f>
        <v>0</v>
      </c>
      <c r="Y757">
        <f>IF(ISEVEN(W757),MAX('Pump Design Summary'!$D$28:$H$28)+50,0)</f>
        <v>50</v>
      </c>
      <c r="Z757"/>
    </row>
    <row r="758" spans="21:26" x14ac:dyDescent="0.25">
      <c r="U758"/>
      <c r="V758"/>
      <c r="W758">
        <v>755</v>
      </c>
      <c r="X758">
        <f>((('Pump Design Summary'!$E$16-'Pump Design Summary'!$D$16)/1000)*W758)+'Pump Design Summary'!$D$16</f>
        <v>0</v>
      </c>
      <c r="Y758">
        <f>IF(ISEVEN(W758),MAX('Pump Design Summary'!$D$28:$H$28)+50,0)</f>
        <v>0</v>
      </c>
      <c r="Z758"/>
    </row>
    <row r="759" spans="21:26" x14ac:dyDescent="0.25">
      <c r="U759"/>
      <c r="V759"/>
      <c r="W759">
        <v>756</v>
      </c>
      <c r="X759">
        <f>((('Pump Design Summary'!$E$16-'Pump Design Summary'!$D$16)/1000)*W759)+'Pump Design Summary'!$D$16</f>
        <v>0</v>
      </c>
      <c r="Y759">
        <f>IF(ISEVEN(W759),MAX('Pump Design Summary'!$D$28:$H$28)+50,0)</f>
        <v>50</v>
      </c>
      <c r="Z759"/>
    </row>
    <row r="760" spans="21:26" x14ac:dyDescent="0.25">
      <c r="U760"/>
      <c r="V760"/>
      <c r="W760">
        <v>757</v>
      </c>
      <c r="X760">
        <f>((('Pump Design Summary'!$E$16-'Pump Design Summary'!$D$16)/1000)*W760)+'Pump Design Summary'!$D$16</f>
        <v>0</v>
      </c>
      <c r="Y760">
        <f>IF(ISEVEN(W760),MAX('Pump Design Summary'!$D$28:$H$28)+50,0)</f>
        <v>0</v>
      </c>
      <c r="Z760"/>
    </row>
    <row r="761" spans="21:26" x14ac:dyDescent="0.25">
      <c r="U761"/>
      <c r="V761"/>
      <c r="W761">
        <v>758</v>
      </c>
      <c r="X761">
        <f>((('Pump Design Summary'!$E$16-'Pump Design Summary'!$D$16)/1000)*W761)+'Pump Design Summary'!$D$16</f>
        <v>0</v>
      </c>
      <c r="Y761">
        <f>IF(ISEVEN(W761),MAX('Pump Design Summary'!$D$28:$H$28)+50,0)</f>
        <v>50</v>
      </c>
      <c r="Z761"/>
    </row>
    <row r="762" spans="21:26" x14ac:dyDescent="0.25">
      <c r="U762"/>
      <c r="V762"/>
      <c r="W762">
        <v>759</v>
      </c>
      <c r="X762">
        <f>((('Pump Design Summary'!$E$16-'Pump Design Summary'!$D$16)/1000)*W762)+'Pump Design Summary'!$D$16</f>
        <v>0</v>
      </c>
      <c r="Y762">
        <f>IF(ISEVEN(W762),MAX('Pump Design Summary'!$D$28:$H$28)+50,0)</f>
        <v>0</v>
      </c>
      <c r="Z762"/>
    </row>
    <row r="763" spans="21:26" x14ac:dyDescent="0.25">
      <c r="U763"/>
      <c r="V763"/>
      <c r="W763">
        <v>760</v>
      </c>
      <c r="X763">
        <f>((('Pump Design Summary'!$E$16-'Pump Design Summary'!$D$16)/1000)*W763)+'Pump Design Summary'!$D$16</f>
        <v>0</v>
      </c>
      <c r="Y763">
        <f>IF(ISEVEN(W763),MAX('Pump Design Summary'!$D$28:$H$28)+50,0)</f>
        <v>50</v>
      </c>
      <c r="Z763"/>
    </row>
    <row r="764" spans="21:26" x14ac:dyDescent="0.25">
      <c r="U764"/>
      <c r="V764"/>
      <c r="W764">
        <v>761</v>
      </c>
      <c r="X764">
        <f>((('Pump Design Summary'!$E$16-'Pump Design Summary'!$D$16)/1000)*W764)+'Pump Design Summary'!$D$16</f>
        <v>0</v>
      </c>
      <c r="Y764">
        <f>IF(ISEVEN(W764),MAX('Pump Design Summary'!$D$28:$H$28)+50,0)</f>
        <v>0</v>
      </c>
      <c r="Z764"/>
    </row>
    <row r="765" spans="21:26" x14ac:dyDescent="0.25">
      <c r="U765"/>
      <c r="V765"/>
      <c r="W765">
        <v>762</v>
      </c>
      <c r="X765">
        <f>((('Pump Design Summary'!$E$16-'Pump Design Summary'!$D$16)/1000)*W765)+'Pump Design Summary'!$D$16</f>
        <v>0</v>
      </c>
      <c r="Y765">
        <f>IF(ISEVEN(W765),MAX('Pump Design Summary'!$D$28:$H$28)+50,0)</f>
        <v>50</v>
      </c>
      <c r="Z765"/>
    </row>
    <row r="766" spans="21:26" x14ac:dyDescent="0.25">
      <c r="U766"/>
      <c r="V766"/>
      <c r="W766">
        <v>763</v>
      </c>
      <c r="X766">
        <f>((('Pump Design Summary'!$E$16-'Pump Design Summary'!$D$16)/1000)*W766)+'Pump Design Summary'!$D$16</f>
        <v>0</v>
      </c>
      <c r="Y766">
        <f>IF(ISEVEN(W766),MAX('Pump Design Summary'!$D$28:$H$28)+50,0)</f>
        <v>0</v>
      </c>
      <c r="Z766"/>
    </row>
    <row r="767" spans="21:26" x14ac:dyDescent="0.25">
      <c r="U767"/>
      <c r="V767"/>
      <c r="W767">
        <v>764</v>
      </c>
      <c r="X767">
        <f>((('Pump Design Summary'!$E$16-'Pump Design Summary'!$D$16)/1000)*W767)+'Pump Design Summary'!$D$16</f>
        <v>0</v>
      </c>
      <c r="Y767">
        <f>IF(ISEVEN(W767),MAX('Pump Design Summary'!$D$28:$H$28)+50,0)</f>
        <v>50</v>
      </c>
      <c r="Z767"/>
    </row>
    <row r="768" spans="21:26" x14ac:dyDescent="0.25">
      <c r="U768"/>
      <c r="V768"/>
      <c r="W768">
        <v>765</v>
      </c>
      <c r="X768">
        <f>((('Pump Design Summary'!$E$16-'Pump Design Summary'!$D$16)/1000)*W768)+'Pump Design Summary'!$D$16</f>
        <v>0</v>
      </c>
      <c r="Y768">
        <f>IF(ISEVEN(W768),MAX('Pump Design Summary'!$D$28:$H$28)+50,0)</f>
        <v>0</v>
      </c>
      <c r="Z768"/>
    </row>
    <row r="769" spans="21:26" x14ac:dyDescent="0.25">
      <c r="U769"/>
      <c r="V769"/>
      <c r="W769">
        <v>766</v>
      </c>
      <c r="X769">
        <f>((('Pump Design Summary'!$E$16-'Pump Design Summary'!$D$16)/1000)*W769)+'Pump Design Summary'!$D$16</f>
        <v>0</v>
      </c>
      <c r="Y769">
        <f>IF(ISEVEN(W769),MAX('Pump Design Summary'!$D$28:$H$28)+50,0)</f>
        <v>50</v>
      </c>
      <c r="Z769"/>
    </row>
    <row r="770" spans="21:26" x14ac:dyDescent="0.25">
      <c r="U770"/>
      <c r="V770"/>
      <c r="W770">
        <v>767</v>
      </c>
      <c r="X770">
        <f>((('Pump Design Summary'!$E$16-'Pump Design Summary'!$D$16)/1000)*W770)+'Pump Design Summary'!$D$16</f>
        <v>0</v>
      </c>
      <c r="Y770">
        <f>IF(ISEVEN(W770),MAX('Pump Design Summary'!$D$28:$H$28)+50,0)</f>
        <v>0</v>
      </c>
      <c r="Z770"/>
    </row>
    <row r="771" spans="21:26" x14ac:dyDescent="0.25">
      <c r="U771"/>
      <c r="V771"/>
      <c r="W771">
        <v>768</v>
      </c>
      <c r="X771">
        <f>((('Pump Design Summary'!$E$16-'Pump Design Summary'!$D$16)/1000)*W771)+'Pump Design Summary'!$D$16</f>
        <v>0</v>
      </c>
      <c r="Y771">
        <f>IF(ISEVEN(W771),MAX('Pump Design Summary'!$D$28:$H$28)+50,0)</f>
        <v>50</v>
      </c>
      <c r="Z771"/>
    </row>
    <row r="772" spans="21:26" x14ac:dyDescent="0.25">
      <c r="U772"/>
      <c r="V772"/>
      <c r="W772">
        <v>769</v>
      </c>
      <c r="X772">
        <f>((('Pump Design Summary'!$E$16-'Pump Design Summary'!$D$16)/1000)*W772)+'Pump Design Summary'!$D$16</f>
        <v>0</v>
      </c>
      <c r="Y772">
        <f>IF(ISEVEN(W772),MAX('Pump Design Summary'!$D$28:$H$28)+50,0)</f>
        <v>0</v>
      </c>
      <c r="Z772"/>
    </row>
    <row r="773" spans="21:26" x14ac:dyDescent="0.25">
      <c r="U773"/>
      <c r="V773"/>
      <c r="W773">
        <v>770</v>
      </c>
      <c r="X773">
        <f>((('Pump Design Summary'!$E$16-'Pump Design Summary'!$D$16)/1000)*W773)+'Pump Design Summary'!$D$16</f>
        <v>0</v>
      </c>
      <c r="Y773">
        <f>IF(ISEVEN(W773),MAX('Pump Design Summary'!$D$28:$H$28)+50,0)</f>
        <v>50</v>
      </c>
      <c r="Z773"/>
    </row>
    <row r="774" spans="21:26" x14ac:dyDescent="0.25">
      <c r="U774"/>
      <c r="V774"/>
      <c r="W774">
        <v>771</v>
      </c>
      <c r="X774">
        <f>((('Pump Design Summary'!$E$16-'Pump Design Summary'!$D$16)/1000)*W774)+'Pump Design Summary'!$D$16</f>
        <v>0</v>
      </c>
      <c r="Y774">
        <f>IF(ISEVEN(W774),MAX('Pump Design Summary'!$D$28:$H$28)+50,0)</f>
        <v>0</v>
      </c>
      <c r="Z774"/>
    </row>
    <row r="775" spans="21:26" x14ac:dyDescent="0.25">
      <c r="U775"/>
      <c r="V775"/>
      <c r="W775">
        <v>772</v>
      </c>
      <c r="X775">
        <f>((('Pump Design Summary'!$E$16-'Pump Design Summary'!$D$16)/1000)*W775)+'Pump Design Summary'!$D$16</f>
        <v>0</v>
      </c>
      <c r="Y775">
        <f>IF(ISEVEN(W775),MAX('Pump Design Summary'!$D$28:$H$28)+50,0)</f>
        <v>50</v>
      </c>
      <c r="Z775"/>
    </row>
    <row r="776" spans="21:26" x14ac:dyDescent="0.25">
      <c r="U776"/>
      <c r="V776"/>
      <c r="W776">
        <v>773</v>
      </c>
      <c r="X776">
        <f>((('Pump Design Summary'!$E$16-'Pump Design Summary'!$D$16)/1000)*W776)+'Pump Design Summary'!$D$16</f>
        <v>0</v>
      </c>
      <c r="Y776">
        <f>IF(ISEVEN(W776),MAX('Pump Design Summary'!$D$28:$H$28)+50,0)</f>
        <v>0</v>
      </c>
      <c r="Z776"/>
    </row>
    <row r="777" spans="21:26" x14ac:dyDescent="0.25">
      <c r="U777"/>
      <c r="V777"/>
      <c r="W777">
        <v>774</v>
      </c>
      <c r="X777">
        <f>((('Pump Design Summary'!$E$16-'Pump Design Summary'!$D$16)/1000)*W777)+'Pump Design Summary'!$D$16</f>
        <v>0</v>
      </c>
      <c r="Y777">
        <f>IF(ISEVEN(W777),MAX('Pump Design Summary'!$D$28:$H$28)+50,0)</f>
        <v>50</v>
      </c>
      <c r="Z777"/>
    </row>
    <row r="778" spans="21:26" x14ac:dyDescent="0.25">
      <c r="U778"/>
      <c r="V778"/>
      <c r="W778">
        <v>775</v>
      </c>
      <c r="X778">
        <f>((('Pump Design Summary'!$E$16-'Pump Design Summary'!$D$16)/1000)*W778)+'Pump Design Summary'!$D$16</f>
        <v>0</v>
      </c>
      <c r="Y778">
        <f>IF(ISEVEN(W778),MAX('Pump Design Summary'!$D$28:$H$28)+50,0)</f>
        <v>0</v>
      </c>
      <c r="Z778"/>
    </row>
    <row r="779" spans="21:26" x14ac:dyDescent="0.25">
      <c r="U779"/>
      <c r="V779"/>
      <c r="W779">
        <v>776</v>
      </c>
      <c r="X779">
        <f>((('Pump Design Summary'!$E$16-'Pump Design Summary'!$D$16)/1000)*W779)+'Pump Design Summary'!$D$16</f>
        <v>0</v>
      </c>
      <c r="Y779">
        <f>IF(ISEVEN(W779),MAX('Pump Design Summary'!$D$28:$H$28)+50,0)</f>
        <v>50</v>
      </c>
      <c r="Z779"/>
    </row>
    <row r="780" spans="21:26" x14ac:dyDescent="0.25">
      <c r="U780"/>
      <c r="V780"/>
      <c r="W780">
        <v>777</v>
      </c>
      <c r="X780">
        <f>((('Pump Design Summary'!$E$16-'Pump Design Summary'!$D$16)/1000)*W780)+'Pump Design Summary'!$D$16</f>
        <v>0</v>
      </c>
      <c r="Y780">
        <f>IF(ISEVEN(W780),MAX('Pump Design Summary'!$D$28:$H$28)+50,0)</f>
        <v>0</v>
      </c>
      <c r="Z780"/>
    </row>
    <row r="781" spans="21:26" x14ac:dyDescent="0.25">
      <c r="U781"/>
      <c r="V781"/>
      <c r="W781">
        <v>778</v>
      </c>
      <c r="X781">
        <f>((('Pump Design Summary'!$E$16-'Pump Design Summary'!$D$16)/1000)*W781)+'Pump Design Summary'!$D$16</f>
        <v>0</v>
      </c>
      <c r="Y781">
        <f>IF(ISEVEN(W781),MAX('Pump Design Summary'!$D$28:$H$28)+50,0)</f>
        <v>50</v>
      </c>
      <c r="Z781"/>
    </row>
    <row r="782" spans="21:26" x14ac:dyDescent="0.25">
      <c r="U782"/>
      <c r="V782"/>
      <c r="W782">
        <v>779</v>
      </c>
      <c r="X782">
        <f>((('Pump Design Summary'!$E$16-'Pump Design Summary'!$D$16)/1000)*W782)+'Pump Design Summary'!$D$16</f>
        <v>0</v>
      </c>
      <c r="Y782">
        <f>IF(ISEVEN(W782),MAX('Pump Design Summary'!$D$28:$H$28)+50,0)</f>
        <v>0</v>
      </c>
      <c r="Z782"/>
    </row>
    <row r="783" spans="21:26" x14ac:dyDescent="0.25">
      <c r="U783"/>
      <c r="V783"/>
      <c r="W783">
        <v>780</v>
      </c>
      <c r="X783">
        <f>((('Pump Design Summary'!$E$16-'Pump Design Summary'!$D$16)/1000)*W783)+'Pump Design Summary'!$D$16</f>
        <v>0</v>
      </c>
      <c r="Y783">
        <f>IF(ISEVEN(W783),MAX('Pump Design Summary'!$D$28:$H$28)+50,0)</f>
        <v>50</v>
      </c>
      <c r="Z783"/>
    </row>
    <row r="784" spans="21:26" x14ac:dyDescent="0.25">
      <c r="U784"/>
      <c r="V784"/>
      <c r="W784">
        <v>781</v>
      </c>
      <c r="X784">
        <f>((('Pump Design Summary'!$E$16-'Pump Design Summary'!$D$16)/1000)*W784)+'Pump Design Summary'!$D$16</f>
        <v>0</v>
      </c>
      <c r="Y784">
        <f>IF(ISEVEN(W784),MAX('Pump Design Summary'!$D$28:$H$28)+50,0)</f>
        <v>0</v>
      </c>
      <c r="Z784"/>
    </row>
    <row r="785" spans="21:26" x14ac:dyDescent="0.25">
      <c r="U785"/>
      <c r="V785"/>
      <c r="W785">
        <v>782</v>
      </c>
      <c r="X785">
        <f>((('Pump Design Summary'!$E$16-'Pump Design Summary'!$D$16)/1000)*W785)+'Pump Design Summary'!$D$16</f>
        <v>0</v>
      </c>
      <c r="Y785">
        <f>IF(ISEVEN(W785),MAX('Pump Design Summary'!$D$28:$H$28)+50,0)</f>
        <v>50</v>
      </c>
      <c r="Z785"/>
    </row>
    <row r="786" spans="21:26" x14ac:dyDescent="0.25">
      <c r="U786"/>
      <c r="V786"/>
      <c r="W786">
        <v>783</v>
      </c>
      <c r="X786">
        <f>((('Pump Design Summary'!$E$16-'Pump Design Summary'!$D$16)/1000)*W786)+'Pump Design Summary'!$D$16</f>
        <v>0</v>
      </c>
      <c r="Y786">
        <f>IF(ISEVEN(W786),MAX('Pump Design Summary'!$D$28:$H$28)+50,0)</f>
        <v>0</v>
      </c>
      <c r="Z786"/>
    </row>
    <row r="787" spans="21:26" x14ac:dyDescent="0.25">
      <c r="U787"/>
      <c r="V787"/>
      <c r="W787">
        <v>784</v>
      </c>
      <c r="X787">
        <f>((('Pump Design Summary'!$E$16-'Pump Design Summary'!$D$16)/1000)*W787)+'Pump Design Summary'!$D$16</f>
        <v>0</v>
      </c>
      <c r="Y787">
        <f>IF(ISEVEN(W787),MAX('Pump Design Summary'!$D$28:$H$28)+50,0)</f>
        <v>50</v>
      </c>
      <c r="Z787"/>
    </row>
    <row r="788" spans="21:26" x14ac:dyDescent="0.25">
      <c r="U788"/>
      <c r="V788"/>
      <c r="W788">
        <v>785</v>
      </c>
      <c r="X788">
        <f>((('Pump Design Summary'!$E$16-'Pump Design Summary'!$D$16)/1000)*W788)+'Pump Design Summary'!$D$16</f>
        <v>0</v>
      </c>
      <c r="Y788">
        <f>IF(ISEVEN(W788),MAX('Pump Design Summary'!$D$28:$H$28)+50,0)</f>
        <v>0</v>
      </c>
      <c r="Z788"/>
    </row>
    <row r="789" spans="21:26" x14ac:dyDescent="0.25">
      <c r="U789"/>
      <c r="V789"/>
      <c r="W789">
        <v>786</v>
      </c>
      <c r="X789">
        <f>((('Pump Design Summary'!$E$16-'Pump Design Summary'!$D$16)/1000)*W789)+'Pump Design Summary'!$D$16</f>
        <v>0</v>
      </c>
      <c r="Y789">
        <f>IF(ISEVEN(W789),MAX('Pump Design Summary'!$D$28:$H$28)+50,0)</f>
        <v>50</v>
      </c>
      <c r="Z789"/>
    </row>
    <row r="790" spans="21:26" x14ac:dyDescent="0.25">
      <c r="U790"/>
      <c r="V790"/>
      <c r="W790">
        <v>787</v>
      </c>
      <c r="X790">
        <f>((('Pump Design Summary'!$E$16-'Pump Design Summary'!$D$16)/1000)*W790)+'Pump Design Summary'!$D$16</f>
        <v>0</v>
      </c>
      <c r="Y790">
        <f>IF(ISEVEN(W790),MAX('Pump Design Summary'!$D$28:$H$28)+50,0)</f>
        <v>0</v>
      </c>
      <c r="Z790"/>
    </row>
    <row r="791" spans="21:26" x14ac:dyDescent="0.25">
      <c r="U791"/>
      <c r="V791"/>
      <c r="W791">
        <v>788</v>
      </c>
      <c r="X791">
        <f>((('Pump Design Summary'!$E$16-'Pump Design Summary'!$D$16)/1000)*W791)+'Pump Design Summary'!$D$16</f>
        <v>0</v>
      </c>
      <c r="Y791">
        <f>IF(ISEVEN(W791),MAX('Pump Design Summary'!$D$28:$H$28)+50,0)</f>
        <v>50</v>
      </c>
      <c r="Z791"/>
    </row>
    <row r="792" spans="21:26" x14ac:dyDescent="0.25">
      <c r="U792"/>
      <c r="V792"/>
      <c r="W792">
        <v>789</v>
      </c>
      <c r="X792">
        <f>((('Pump Design Summary'!$E$16-'Pump Design Summary'!$D$16)/1000)*W792)+'Pump Design Summary'!$D$16</f>
        <v>0</v>
      </c>
      <c r="Y792">
        <f>IF(ISEVEN(W792),MAX('Pump Design Summary'!$D$28:$H$28)+50,0)</f>
        <v>0</v>
      </c>
      <c r="Z792"/>
    </row>
    <row r="793" spans="21:26" x14ac:dyDescent="0.25">
      <c r="U793"/>
      <c r="V793"/>
      <c r="W793">
        <v>790</v>
      </c>
      <c r="X793">
        <f>((('Pump Design Summary'!$E$16-'Pump Design Summary'!$D$16)/1000)*W793)+'Pump Design Summary'!$D$16</f>
        <v>0</v>
      </c>
      <c r="Y793">
        <f>IF(ISEVEN(W793),MAX('Pump Design Summary'!$D$28:$H$28)+50,0)</f>
        <v>50</v>
      </c>
      <c r="Z793"/>
    </row>
    <row r="794" spans="21:26" x14ac:dyDescent="0.25">
      <c r="U794"/>
      <c r="V794"/>
      <c r="W794">
        <v>791</v>
      </c>
      <c r="X794">
        <f>((('Pump Design Summary'!$E$16-'Pump Design Summary'!$D$16)/1000)*W794)+'Pump Design Summary'!$D$16</f>
        <v>0</v>
      </c>
      <c r="Y794">
        <f>IF(ISEVEN(W794),MAX('Pump Design Summary'!$D$28:$H$28)+50,0)</f>
        <v>0</v>
      </c>
      <c r="Z794"/>
    </row>
    <row r="795" spans="21:26" x14ac:dyDescent="0.25">
      <c r="U795"/>
      <c r="V795"/>
      <c r="W795">
        <v>792</v>
      </c>
      <c r="X795">
        <f>((('Pump Design Summary'!$E$16-'Pump Design Summary'!$D$16)/1000)*W795)+'Pump Design Summary'!$D$16</f>
        <v>0</v>
      </c>
      <c r="Y795">
        <f>IF(ISEVEN(W795),MAX('Pump Design Summary'!$D$28:$H$28)+50,0)</f>
        <v>50</v>
      </c>
      <c r="Z795"/>
    </row>
    <row r="796" spans="21:26" x14ac:dyDescent="0.25">
      <c r="U796"/>
      <c r="V796"/>
      <c r="W796">
        <v>793</v>
      </c>
      <c r="X796">
        <f>((('Pump Design Summary'!$E$16-'Pump Design Summary'!$D$16)/1000)*W796)+'Pump Design Summary'!$D$16</f>
        <v>0</v>
      </c>
      <c r="Y796">
        <f>IF(ISEVEN(W796),MAX('Pump Design Summary'!$D$28:$H$28)+50,0)</f>
        <v>0</v>
      </c>
      <c r="Z796"/>
    </row>
    <row r="797" spans="21:26" x14ac:dyDescent="0.25">
      <c r="U797"/>
      <c r="V797"/>
      <c r="W797">
        <v>794</v>
      </c>
      <c r="X797">
        <f>((('Pump Design Summary'!$E$16-'Pump Design Summary'!$D$16)/1000)*W797)+'Pump Design Summary'!$D$16</f>
        <v>0</v>
      </c>
      <c r="Y797">
        <f>IF(ISEVEN(W797),MAX('Pump Design Summary'!$D$28:$H$28)+50,0)</f>
        <v>50</v>
      </c>
      <c r="Z797"/>
    </row>
    <row r="798" spans="21:26" x14ac:dyDescent="0.25">
      <c r="U798"/>
      <c r="V798"/>
      <c r="W798">
        <v>795</v>
      </c>
      <c r="X798">
        <f>((('Pump Design Summary'!$E$16-'Pump Design Summary'!$D$16)/1000)*W798)+'Pump Design Summary'!$D$16</f>
        <v>0</v>
      </c>
      <c r="Y798">
        <f>IF(ISEVEN(W798),MAX('Pump Design Summary'!$D$28:$H$28)+50,0)</f>
        <v>0</v>
      </c>
      <c r="Z798"/>
    </row>
    <row r="799" spans="21:26" x14ac:dyDescent="0.25">
      <c r="U799"/>
      <c r="V799"/>
      <c r="W799">
        <v>796</v>
      </c>
      <c r="X799">
        <f>((('Pump Design Summary'!$E$16-'Pump Design Summary'!$D$16)/1000)*W799)+'Pump Design Summary'!$D$16</f>
        <v>0</v>
      </c>
      <c r="Y799">
        <f>IF(ISEVEN(W799),MAX('Pump Design Summary'!$D$28:$H$28)+50,0)</f>
        <v>50</v>
      </c>
      <c r="Z799"/>
    </row>
    <row r="800" spans="21:26" x14ac:dyDescent="0.25">
      <c r="U800"/>
      <c r="V800"/>
      <c r="W800">
        <v>797</v>
      </c>
      <c r="X800">
        <f>((('Pump Design Summary'!$E$16-'Pump Design Summary'!$D$16)/1000)*W800)+'Pump Design Summary'!$D$16</f>
        <v>0</v>
      </c>
      <c r="Y800">
        <f>IF(ISEVEN(W800),MAX('Pump Design Summary'!$D$28:$H$28)+50,0)</f>
        <v>0</v>
      </c>
      <c r="Z800"/>
    </row>
    <row r="801" spans="21:26" x14ac:dyDescent="0.25">
      <c r="U801"/>
      <c r="V801"/>
      <c r="W801">
        <v>798</v>
      </c>
      <c r="X801">
        <f>((('Pump Design Summary'!$E$16-'Pump Design Summary'!$D$16)/1000)*W801)+'Pump Design Summary'!$D$16</f>
        <v>0</v>
      </c>
      <c r="Y801">
        <f>IF(ISEVEN(W801),MAX('Pump Design Summary'!$D$28:$H$28)+50,0)</f>
        <v>50</v>
      </c>
      <c r="Z801"/>
    </row>
    <row r="802" spans="21:26" x14ac:dyDescent="0.25">
      <c r="U802"/>
      <c r="V802"/>
      <c r="W802">
        <v>799</v>
      </c>
      <c r="X802">
        <f>((('Pump Design Summary'!$E$16-'Pump Design Summary'!$D$16)/1000)*W802)+'Pump Design Summary'!$D$16</f>
        <v>0</v>
      </c>
      <c r="Y802">
        <f>IF(ISEVEN(W802),MAX('Pump Design Summary'!$D$28:$H$28)+50,0)</f>
        <v>0</v>
      </c>
      <c r="Z802"/>
    </row>
    <row r="803" spans="21:26" x14ac:dyDescent="0.25">
      <c r="U803"/>
      <c r="V803"/>
      <c r="W803">
        <v>800</v>
      </c>
      <c r="X803">
        <f>((('Pump Design Summary'!$E$16-'Pump Design Summary'!$D$16)/1000)*W803)+'Pump Design Summary'!$D$16</f>
        <v>0</v>
      </c>
      <c r="Y803">
        <f>IF(ISEVEN(W803),MAX('Pump Design Summary'!$D$28:$H$28)+50,0)</f>
        <v>50</v>
      </c>
      <c r="Z803"/>
    </row>
    <row r="804" spans="21:26" x14ac:dyDescent="0.25">
      <c r="U804"/>
      <c r="V804"/>
      <c r="W804">
        <v>801</v>
      </c>
      <c r="X804">
        <f>((('Pump Design Summary'!$E$16-'Pump Design Summary'!$D$16)/1000)*W804)+'Pump Design Summary'!$D$16</f>
        <v>0</v>
      </c>
      <c r="Y804">
        <f>IF(ISEVEN(W804),MAX('Pump Design Summary'!$D$28:$H$28)+50,0)</f>
        <v>0</v>
      </c>
      <c r="Z804"/>
    </row>
    <row r="805" spans="21:26" x14ac:dyDescent="0.25">
      <c r="U805"/>
      <c r="V805"/>
      <c r="W805">
        <v>802</v>
      </c>
      <c r="X805">
        <f>((('Pump Design Summary'!$E$16-'Pump Design Summary'!$D$16)/1000)*W805)+'Pump Design Summary'!$D$16</f>
        <v>0</v>
      </c>
      <c r="Y805">
        <f>IF(ISEVEN(W805),MAX('Pump Design Summary'!$D$28:$H$28)+50,0)</f>
        <v>50</v>
      </c>
      <c r="Z805"/>
    </row>
    <row r="806" spans="21:26" x14ac:dyDescent="0.25">
      <c r="U806"/>
      <c r="V806"/>
      <c r="W806">
        <v>803</v>
      </c>
      <c r="X806">
        <f>((('Pump Design Summary'!$E$16-'Pump Design Summary'!$D$16)/1000)*W806)+'Pump Design Summary'!$D$16</f>
        <v>0</v>
      </c>
      <c r="Y806">
        <f>IF(ISEVEN(W806),MAX('Pump Design Summary'!$D$28:$H$28)+50,0)</f>
        <v>0</v>
      </c>
      <c r="Z806"/>
    </row>
    <row r="807" spans="21:26" x14ac:dyDescent="0.25">
      <c r="U807"/>
      <c r="V807"/>
      <c r="W807">
        <v>804</v>
      </c>
      <c r="X807">
        <f>((('Pump Design Summary'!$E$16-'Pump Design Summary'!$D$16)/1000)*W807)+'Pump Design Summary'!$D$16</f>
        <v>0</v>
      </c>
      <c r="Y807">
        <f>IF(ISEVEN(W807),MAX('Pump Design Summary'!$D$28:$H$28)+50,0)</f>
        <v>50</v>
      </c>
      <c r="Z807"/>
    </row>
    <row r="808" spans="21:26" x14ac:dyDescent="0.25">
      <c r="U808"/>
      <c r="V808"/>
      <c r="W808">
        <v>805</v>
      </c>
      <c r="X808">
        <f>((('Pump Design Summary'!$E$16-'Pump Design Summary'!$D$16)/1000)*W808)+'Pump Design Summary'!$D$16</f>
        <v>0</v>
      </c>
      <c r="Y808">
        <f>IF(ISEVEN(W808),MAX('Pump Design Summary'!$D$28:$H$28)+50,0)</f>
        <v>0</v>
      </c>
      <c r="Z808"/>
    </row>
    <row r="809" spans="21:26" x14ac:dyDescent="0.25">
      <c r="U809"/>
      <c r="V809"/>
      <c r="W809">
        <v>806</v>
      </c>
      <c r="X809">
        <f>((('Pump Design Summary'!$E$16-'Pump Design Summary'!$D$16)/1000)*W809)+'Pump Design Summary'!$D$16</f>
        <v>0</v>
      </c>
      <c r="Y809">
        <f>IF(ISEVEN(W809),MAX('Pump Design Summary'!$D$28:$H$28)+50,0)</f>
        <v>50</v>
      </c>
      <c r="Z809"/>
    </row>
    <row r="810" spans="21:26" x14ac:dyDescent="0.25">
      <c r="U810"/>
      <c r="V810"/>
      <c r="W810">
        <v>807</v>
      </c>
      <c r="X810">
        <f>((('Pump Design Summary'!$E$16-'Pump Design Summary'!$D$16)/1000)*W810)+'Pump Design Summary'!$D$16</f>
        <v>0</v>
      </c>
      <c r="Y810">
        <f>IF(ISEVEN(W810),MAX('Pump Design Summary'!$D$28:$H$28)+50,0)</f>
        <v>0</v>
      </c>
      <c r="Z810"/>
    </row>
    <row r="811" spans="21:26" x14ac:dyDescent="0.25">
      <c r="U811"/>
      <c r="V811"/>
      <c r="W811">
        <v>808</v>
      </c>
      <c r="X811">
        <f>((('Pump Design Summary'!$E$16-'Pump Design Summary'!$D$16)/1000)*W811)+'Pump Design Summary'!$D$16</f>
        <v>0</v>
      </c>
      <c r="Y811">
        <f>IF(ISEVEN(W811),MAX('Pump Design Summary'!$D$28:$H$28)+50,0)</f>
        <v>50</v>
      </c>
      <c r="Z811"/>
    </row>
    <row r="812" spans="21:26" x14ac:dyDescent="0.25">
      <c r="U812"/>
      <c r="V812"/>
      <c r="W812">
        <v>809</v>
      </c>
      <c r="X812">
        <f>((('Pump Design Summary'!$E$16-'Pump Design Summary'!$D$16)/1000)*W812)+'Pump Design Summary'!$D$16</f>
        <v>0</v>
      </c>
      <c r="Y812">
        <f>IF(ISEVEN(W812),MAX('Pump Design Summary'!$D$28:$H$28)+50,0)</f>
        <v>0</v>
      </c>
      <c r="Z812"/>
    </row>
    <row r="813" spans="21:26" x14ac:dyDescent="0.25">
      <c r="U813"/>
      <c r="V813"/>
      <c r="W813">
        <v>810</v>
      </c>
      <c r="X813">
        <f>((('Pump Design Summary'!$E$16-'Pump Design Summary'!$D$16)/1000)*W813)+'Pump Design Summary'!$D$16</f>
        <v>0</v>
      </c>
      <c r="Y813">
        <f>IF(ISEVEN(W813),MAX('Pump Design Summary'!$D$28:$H$28)+50,0)</f>
        <v>50</v>
      </c>
      <c r="Z813"/>
    </row>
    <row r="814" spans="21:26" x14ac:dyDescent="0.25">
      <c r="U814"/>
      <c r="V814"/>
      <c r="W814">
        <v>811</v>
      </c>
      <c r="X814">
        <f>((('Pump Design Summary'!$E$16-'Pump Design Summary'!$D$16)/1000)*W814)+'Pump Design Summary'!$D$16</f>
        <v>0</v>
      </c>
      <c r="Y814">
        <f>IF(ISEVEN(W814),MAX('Pump Design Summary'!$D$28:$H$28)+50,0)</f>
        <v>0</v>
      </c>
      <c r="Z814"/>
    </row>
    <row r="815" spans="21:26" x14ac:dyDescent="0.25">
      <c r="U815"/>
      <c r="V815"/>
      <c r="W815">
        <v>812</v>
      </c>
      <c r="X815">
        <f>((('Pump Design Summary'!$E$16-'Pump Design Summary'!$D$16)/1000)*W815)+'Pump Design Summary'!$D$16</f>
        <v>0</v>
      </c>
      <c r="Y815">
        <f>IF(ISEVEN(W815),MAX('Pump Design Summary'!$D$28:$H$28)+50,0)</f>
        <v>50</v>
      </c>
      <c r="Z815"/>
    </row>
    <row r="816" spans="21:26" x14ac:dyDescent="0.25">
      <c r="U816"/>
      <c r="V816"/>
      <c r="W816">
        <v>813</v>
      </c>
      <c r="X816">
        <f>((('Pump Design Summary'!$E$16-'Pump Design Summary'!$D$16)/1000)*W816)+'Pump Design Summary'!$D$16</f>
        <v>0</v>
      </c>
      <c r="Y816">
        <f>IF(ISEVEN(W816),MAX('Pump Design Summary'!$D$28:$H$28)+50,0)</f>
        <v>0</v>
      </c>
      <c r="Z816"/>
    </row>
    <row r="817" spans="21:26" x14ac:dyDescent="0.25">
      <c r="U817"/>
      <c r="V817"/>
      <c r="W817">
        <v>814</v>
      </c>
      <c r="X817">
        <f>((('Pump Design Summary'!$E$16-'Pump Design Summary'!$D$16)/1000)*W817)+'Pump Design Summary'!$D$16</f>
        <v>0</v>
      </c>
      <c r="Y817">
        <f>IF(ISEVEN(W817),MAX('Pump Design Summary'!$D$28:$H$28)+50,0)</f>
        <v>50</v>
      </c>
      <c r="Z817"/>
    </row>
    <row r="818" spans="21:26" x14ac:dyDescent="0.25">
      <c r="U818"/>
      <c r="V818"/>
      <c r="W818">
        <v>815</v>
      </c>
      <c r="X818">
        <f>((('Pump Design Summary'!$E$16-'Pump Design Summary'!$D$16)/1000)*W818)+'Pump Design Summary'!$D$16</f>
        <v>0</v>
      </c>
      <c r="Y818">
        <f>IF(ISEVEN(W818),MAX('Pump Design Summary'!$D$28:$H$28)+50,0)</f>
        <v>0</v>
      </c>
      <c r="Z818"/>
    </row>
    <row r="819" spans="21:26" x14ac:dyDescent="0.25">
      <c r="U819"/>
      <c r="V819"/>
      <c r="W819">
        <v>816</v>
      </c>
      <c r="X819">
        <f>((('Pump Design Summary'!$E$16-'Pump Design Summary'!$D$16)/1000)*W819)+'Pump Design Summary'!$D$16</f>
        <v>0</v>
      </c>
      <c r="Y819">
        <f>IF(ISEVEN(W819),MAX('Pump Design Summary'!$D$28:$H$28)+50,0)</f>
        <v>50</v>
      </c>
      <c r="Z819"/>
    </row>
    <row r="820" spans="21:26" x14ac:dyDescent="0.25">
      <c r="U820"/>
      <c r="V820"/>
      <c r="W820">
        <v>817</v>
      </c>
      <c r="X820">
        <f>((('Pump Design Summary'!$E$16-'Pump Design Summary'!$D$16)/1000)*W820)+'Pump Design Summary'!$D$16</f>
        <v>0</v>
      </c>
      <c r="Y820">
        <f>IF(ISEVEN(W820),MAX('Pump Design Summary'!$D$28:$H$28)+50,0)</f>
        <v>0</v>
      </c>
      <c r="Z820"/>
    </row>
    <row r="821" spans="21:26" x14ac:dyDescent="0.25">
      <c r="U821"/>
      <c r="V821"/>
      <c r="W821">
        <v>818</v>
      </c>
      <c r="X821">
        <f>((('Pump Design Summary'!$E$16-'Pump Design Summary'!$D$16)/1000)*W821)+'Pump Design Summary'!$D$16</f>
        <v>0</v>
      </c>
      <c r="Y821">
        <f>IF(ISEVEN(W821),MAX('Pump Design Summary'!$D$28:$H$28)+50,0)</f>
        <v>50</v>
      </c>
      <c r="Z821"/>
    </row>
    <row r="822" spans="21:26" x14ac:dyDescent="0.25">
      <c r="U822"/>
      <c r="V822"/>
      <c r="W822">
        <v>819</v>
      </c>
      <c r="X822">
        <f>((('Pump Design Summary'!$E$16-'Pump Design Summary'!$D$16)/1000)*W822)+'Pump Design Summary'!$D$16</f>
        <v>0</v>
      </c>
      <c r="Y822">
        <f>IF(ISEVEN(W822),MAX('Pump Design Summary'!$D$28:$H$28)+50,0)</f>
        <v>0</v>
      </c>
      <c r="Z822"/>
    </row>
    <row r="823" spans="21:26" x14ac:dyDescent="0.25">
      <c r="U823"/>
      <c r="V823"/>
      <c r="W823">
        <v>820</v>
      </c>
      <c r="X823">
        <f>((('Pump Design Summary'!$E$16-'Pump Design Summary'!$D$16)/1000)*W823)+'Pump Design Summary'!$D$16</f>
        <v>0</v>
      </c>
      <c r="Y823">
        <f>IF(ISEVEN(W823),MAX('Pump Design Summary'!$D$28:$H$28)+50,0)</f>
        <v>50</v>
      </c>
      <c r="Z823"/>
    </row>
    <row r="824" spans="21:26" x14ac:dyDescent="0.25">
      <c r="U824"/>
      <c r="V824"/>
      <c r="W824">
        <v>821</v>
      </c>
      <c r="X824">
        <f>((('Pump Design Summary'!$E$16-'Pump Design Summary'!$D$16)/1000)*W824)+'Pump Design Summary'!$D$16</f>
        <v>0</v>
      </c>
      <c r="Y824">
        <f>IF(ISEVEN(W824),MAX('Pump Design Summary'!$D$28:$H$28)+50,0)</f>
        <v>0</v>
      </c>
      <c r="Z824"/>
    </row>
    <row r="825" spans="21:26" x14ac:dyDescent="0.25">
      <c r="U825"/>
      <c r="V825"/>
      <c r="W825">
        <v>822</v>
      </c>
      <c r="X825">
        <f>((('Pump Design Summary'!$E$16-'Pump Design Summary'!$D$16)/1000)*W825)+'Pump Design Summary'!$D$16</f>
        <v>0</v>
      </c>
      <c r="Y825">
        <f>IF(ISEVEN(W825),MAX('Pump Design Summary'!$D$28:$H$28)+50,0)</f>
        <v>50</v>
      </c>
      <c r="Z825"/>
    </row>
    <row r="826" spans="21:26" x14ac:dyDescent="0.25">
      <c r="U826"/>
      <c r="V826"/>
      <c r="W826">
        <v>823</v>
      </c>
      <c r="X826">
        <f>((('Pump Design Summary'!$E$16-'Pump Design Summary'!$D$16)/1000)*W826)+'Pump Design Summary'!$D$16</f>
        <v>0</v>
      </c>
      <c r="Y826">
        <f>IF(ISEVEN(W826),MAX('Pump Design Summary'!$D$28:$H$28)+50,0)</f>
        <v>0</v>
      </c>
      <c r="Z826"/>
    </row>
    <row r="827" spans="21:26" x14ac:dyDescent="0.25">
      <c r="U827"/>
      <c r="V827"/>
      <c r="W827">
        <v>824</v>
      </c>
      <c r="X827">
        <f>((('Pump Design Summary'!$E$16-'Pump Design Summary'!$D$16)/1000)*W827)+'Pump Design Summary'!$D$16</f>
        <v>0</v>
      </c>
      <c r="Y827">
        <f>IF(ISEVEN(W827),MAX('Pump Design Summary'!$D$28:$H$28)+50,0)</f>
        <v>50</v>
      </c>
      <c r="Z827"/>
    </row>
    <row r="828" spans="21:26" x14ac:dyDescent="0.25">
      <c r="U828"/>
      <c r="V828"/>
      <c r="W828">
        <v>825</v>
      </c>
      <c r="X828">
        <f>((('Pump Design Summary'!$E$16-'Pump Design Summary'!$D$16)/1000)*W828)+'Pump Design Summary'!$D$16</f>
        <v>0</v>
      </c>
      <c r="Y828">
        <f>IF(ISEVEN(W828),MAX('Pump Design Summary'!$D$28:$H$28)+50,0)</f>
        <v>0</v>
      </c>
      <c r="Z828"/>
    </row>
    <row r="829" spans="21:26" x14ac:dyDescent="0.25">
      <c r="U829"/>
      <c r="V829"/>
      <c r="W829">
        <v>826</v>
      </c>
      <c r="X829">
        <f>((('Pump Design Summary'!$E$16-'Pump Design Summary'!$D$16)/1000)*W829)+'Pump Design Summary'!$D$16</f>
        <v>0</v>
      </c>
      <c r="Y829">
        <f>IF(ISEVEN(W829),MAX('Pump Design Summary'!$D$28:$H$28)+50,0)</f>
        <v>50</v>
      </c>
      <c r="Z829"/>
    </row>
    <row r="830" spans="21:26" x14ac:dyDescent="0.25">
      <c r="U830"/>
      <c r="V830"/>
      <c r="W830">
        <v>827</v>
      </c>
      <c r="X830">
        <f>((('Pump Design Summary'!$E$16-'Pump Design Summary'!$D$16)/1000)*W830)+'Pump Design Summary'!$D$16</f>
        <v>0</v>
      </c>
      <c r="Y830">
        <f>IF(ISEVEN(W830),MAX('Pump Design Summary'!$D$28:$H$28)+50,0)</f>
        <v>0</v>
      </c>
      <c r="Z830"/>
    </row>
    <row r="831" spans="21:26" x14ac:dyDescent="0.25">
      <c r="U831"/>
      <c r="V831"/>
      <c r="W831">
        <v>828</v>
      </c>
      <c r="X831">
        <f>((('Pump Design Summary'!$E$16-'Pump Design Summary'!$D$16)/1000)*W831)+'Pump Design Summary'!$D$16</f>
        <v>0</v>
      </c>
      <c r="Y831">
        <f>IF(ISEVEN(W831),MAX('Pump Design Summary'!$D$28:$H$28)+50,0)</f>
        <v>50</v>
      </c>
      <c r="Z831"/>
    </row>
    <row r="832" spans="21:26" x14ac:dyDescent="0.25">
      <c r="U832"/>
      <c r="V832"/>
      <c r="W832">
        <v>829</v>
      </c>
      <c r="X832">
        <f>((('Pump Design Summary'!$E$16-'Pump Design Summary'!$D$16)/1000)*W832)+'Pump Design Summary'!$D$16</f>
        <v>0</v>
      </c>
      <c r="Y832">
        <f>IF(ISEVEN(W832),MAX('Pump Design Summary'!$D$28:$H$28)+50,0)</f>
        <v>0</v>
      </c>
      <c r="Z832"/>
    </row>
    <row r="833" spans="21:26" x14ac:dyDescent="0.25">
      <c r="U833"/>
      <c r="V833"/>
      <c r="W833">
        <v>830</v>
      </c>
      <c r="X833">
        <f>((('Pump Design Summary'!$E$16-'Pump Design Summary'!$D$16)/1000)*W833)+'Pump Design Summary'!$D$16</f>
        <v>0</v>
      </c>
      <c r="Y833">
        <f>IF(ISEVEN(W833),MAX('Pump Design Summary'!$D$28:$H$28)+50,0)</f>
        <v>50</v>
      </c>
      <c r="Z833"/>
    </row>
    <row r="834" spans="21:26" x14ac:dyDescent="0.25">
      <c r="U834"/>
      <c r="V834"/>
      <c r="W834">
        <v>831</v>
      </c>
      <c r="X834">
        <f>((('Pump Design Summary'!$E$16-'Pump Design Summary'!$D$16)/1000)*W834)+'Pump Design Summary'!$D$16</f>
        <v>0</v>
      </c>
      <c r="Y834">
        <f>IF(ISEVEN(W834),MAX('Pump Design Summary'!$D$28:$H$28)+50,0)</f>
        <v>0</v>
      </c>
      <c r="Z834"/>
    </row>
    <row r="835" spans="21:26" x14ac:dyDescent="0.25">
      <c r="U835"/>
      <c r="V835"/>
      <c r="W835">
        <v>832</v>
      </c>
      <c r="X835">
        <f>((('Pump Design Summary'!$E$16-'Pump Design Summary'!$D$16)/1000)*W835)+'Pump Design Summary'!$D$16</f>
        <v>0</v>
      </c>
      <c r="Y835">
        <f>IF(ISEVEN(W835),MAX('Pump Design Summary'!$D$28:$H$28)+50,0)</f>
        <v>50</v>
      </c>
      <c r="Z835"/>
    </row>
    <row r="836" spans="21:26" x14ac:dyDescent="0.25">
      <c r="U836"/>
      <c r="V836"/>
      <c r="W836">
        <v>833</v>
      </c>
      <c r="X836">
        <f>((('Pump Design Summary'!$E$16-'Pump Design Summary'!$D$16)/1000)*W836)+'Pump Design Summary'!$D$16</f>
        <v>0</v>
      </c>
      <c r="Y836">
        <f>IF(ISEVEN(W836),MAX('Pump Design Summary'!$D$28:$H$28)+50,0)</f>
        <v>0</v>
      </c>
      <c r="Z836"/>
    </row>
    <row r="837" spans="21:26" x14ac:dyDescent="0.25">
      <c r="U837"/>
      <c r="V837"/>
      <c r="W837">
        <v>834</v>
      </c>
      <c r="X837">
        <f>((('Pump Design Summary'!$E$16-'Pump Design Summary'!$D$16)/1000)*W837)+'Pump Design Summary'!$D$16</f>
        <v>0</v>
      </c>
      <c r="Y837">
        <f>IF(ISEVEN(W837),MAX('Pump Design Summary'!$D$28:$H$28)+50,0)</f>
        <v>50</v>
      </c>
      <c r="Z837"/>
    </row>
    <row r="838" spans="21:26" x14ac:dyDescent="0.25">
      <c r="U838"/>
      <c r="V838"/>
      <c r="W838">
        <v>835</v>
      </c>
      <c r="X838">
        <f>((('Pump Design Summary'!$E$16-'Pump Design Summary'!$D$16)/1000)*W838)+'Pump Design Summary'!$D$16</f>
        <v>0</v>
      </c>
      <c r="Y838">
        <f>IF(ISEVEN(W838),MAX('Pump Design Summary'!$D$28:$H$28)+50,0)</f>
        <v>0</v>
      </c>
      <c r="Z838"/>
    </row>
    <row r="839" spans="21:26" x14ac:dyDescent="0.25">
      <c r="U839"/>
      <c r="V839"/>
      <c r="W839">
        <v>836</v>
      </c>
      <c r="X839">
        <f>((('Pump Design Summary'!$E$16-'Pump Design Summary'!$D$16)/1000)*W839)+'Pump Design Summary'!$D$16</f>
        <v>0</v>
      </c>
      <c r="Y839">
        <f>IF(ISEVEN(W839),MAX('Pump Design Summary'!$D$28:$H$28)+50,0)</f>
        <v>50</v>
      </c>
      <c r="Z839"/>
    </row>
    <row r="840" spans="21:26" x14ac:dyDescent="0.25">
      <c r="U840"/>
      <c r="V840"/>
      <c r="W840">
        <v>837</v>
      </c>
      <c r="X840">
        <f>((('Pump Design Summary'!$E$16-'Pump Design Summary'!$D$16)/1000)*W840)+'Pump Design Summary'!$D$16</f>
        <v>0</v>
      </c>
      <c r="Y840">
        <f>IF(ISEVEN(W840),MAX('Pump Design Summary'!$D$28:$H$28)+50,0)</f>
        <v>0</v>
      </c>
      <c r="Z840"/>
    </row>
    <row r="841" spans="21:26" x14ac:dyDescent="0.25">
      <c r="U841"/>
      <c r="V841"/>
      <c r="W841">
        <v>838</v>
      </c>
      <c r="X841">
        <f>((('Pump Design Summary'!$E$16-'Pump Design Summary'!$D$16)/1000)*W841)+'Pump Design Summary'!$D$16</f>
        <v>0</v>
      </c>
      <c r="Y841">
        <f>IF(ISEVEN(W841),MAX('Pump Design Summary'!$D$28:$H$28)+50,0)</f>
        <v>50</v>
      </c>
      <c r="Z841"/>
    </row>
    <row r="842" spans="21:26" x14ac:dyDescent="0.25">
      <c r="U842"/>
      <c r="V842"/>
      <c r="W842">
        <v>839</v>
      </c>
      <c r="X842">
        <f>((('Pump Design Summary'!$E$16-'Pump Design Summary'!$D$16)/1000)*W842)+'Pump Design Summary'!$D$16</f>
        <v>0</v>
      </c>
      <c r="Y842">
        <f>IF(ISEVEN(W842),MAX('Pump Design Summary'!$D$28:$H$28)+50,0)</f>
        <v>0</v>
      </c>
      <c r="Z842"/>
    </row>
    <row r="843" spans="21:26" x14ac:dyDescent="0.25">
      <c r="U843"/>
      <c r="V843"/>
      <c r="W843">
        <v>840</v>
      </c>
      <c r="X843">
        <f>((('Pump Design Summary'!$E$16-'Pump Design Summary'!$D$16)/1000)*W843)+'Pump Design Summary'!$D$16</f>
        <v>0</v>
      </c>
      <c r="Y843">
        <f>IF(ISEVEN(W843),MAX('Pump Design Summary'!$D$28:$H$28)+50,0)</f>
        <v>50</v>
      </c>
      <c r="Z843"/>
    </row>
    <row r="844" spans="21:26" x14ac:dyDescent="0.25">
      <c r="U844"/>
      <c r="V844"/>
      <c r="W844">
        <v>841</v>
      </c>
      <c r="X844">
        <f>((('Pump Design Summary'!$E$16-'Pump Design Summary'!$D$16)/1000)*W844)+'Pump Design Summary'!$D$16</f>
        <v>0</v>
      </c>
      <c r="Y844">
        <f>IF(ISEVEN(W844),MAX('Pump Design Summary'!$D$28:$H$28)+50,0)</f>
        <v>0</v>
      </c>
      <c r="Z844"/>
    </row>
    <row r="845" spans="21:26" x14ac:dyDescent="0.25">
      <c r="U845"/>
      <c r="V845"/>
      <c r="W845">
        <v>842</v>
      </c>
      <c r="X845">
        <f>((('Pump Design Summary'!$E$16-'Pump Design Summary'!$D$16)/1000)*W845)+'Pump Design Summary'!$D$16</f>
        <v>0</v>
      </c>
      <c r="Y845">
        <f>IF(ISEVEN(W845),MAX('Pump Design Summary'!$D$28:$H$28)+50,0)</f>
        <v>50</v>
      </c>
      <c r="Z845"/>
    </row>
    <row r="846" spans="21:26" x14ac:dyDescent="0.25">
      <c r="U846"/>
      <c r="V846"/>
      <c r="W846">
        <v>843</v>
      </c>
      <c r="X846">
        <f>((('Pump Design Summary'!$E$16-'Pump Design Summary'!$D$16)/1000)*W846)+'Pump Design Summary'!$D$16</f>
        <v>0</v>
      </c>
      <c r="Y846">
        <f>IF(ISEVEN(W846),MAX('Pump Design Summary'!$D$28:$H$28)+50,0)</f>
        <v>0</v>
      </c>
      <c r="Z846"/>
    </row>
    <row r="847" spans="21:26" x14ac:dyDescent="0.25">
      <c r="U847"/>
      <c r="V847"/>
      <c r="W847">
        <v>844</v>
      </c>
      <c r="X847">
        <f>((('Pump Design Summary'!$E$16-'Pump Design Summary'!$D$16)/1000)*W847)+'Pump Design Summary'!$D$16</f>
        <v>0</v>
      </c>
      <c r="Y847">
        <f>IF(ISEVEN(W847),MAX('Pump Design Summary'!$D$28:$H$28)+50,0)</f>
        <v>50</v>
      </c>
      <c r="Z847"/>
    </row>
    <row r="848" spans="21:26" x14ac:dyDescent="0.25">
      <c r="U848"/>
      <c r="V848"/>
      <c r="W848">
        <v>845</v>
      </c>
      <c r="X848">
        <f>((('Pump Design Summary'!$E$16-'Pump Design Summary'!$D$16)/1000)*W848)+'Pump Design Summary'!$D$16</f>
        <v>0</v>
      </c>
      <c r="Y848">
        <f>IF(ISEVEN(W848),MAX('Pump Design Summary'!$D$28:$H$28)+50,0)</f>
        <v>0</v>
      </c>
      <c r="Z848"/>
    </row>
    <row r="849" spans="21:26" x14ac:dyDescent="0.25">
      <c r="U849"/>
      <c r="V849"/>
      <c r="W849">
        <v>846</v>
      </c>
      <c r="X849">
        <f>((('Pump Design Summary'!$E$16-'Pump Design Summary'!$D$16)/1000)*W849)+'Pump Design Summary'!$D$16</f>
        <v>0</v>
      </c>
      <c r="Y849">
        <f>IF(ISEVEN(W849),MAX('Pump Design Summary'!$D$28:$H$28)+50,0)</f>
        <v>50</v>
      </c>
      <c r="Z849"/>
    </row>
    <row r="850" spans="21:26" x14ac:dyDescent="0.25">
      <c r="U850"/>
      <c r="V850"/>
      <c r="W850">
        <v>847</v>
      </c>
      <c r="X850">
        <f>((('Pump Design Summary'!$E$16-'Pump Design Summary'!$D$16)/1000)*W850)+'Pump Design Summary'!$D$16</f>
        <v>0</v>
      </c>
      <c r="Y850">
        <f>IF(ISEVEN(W850),MAX('Pump Design Summary'!$D$28:$H$28)+50,0)</f>
        <v>0</v>
      </c>
      <c r="Z850"/>
    </row>
    <row r="851" spans="21:26" x14ac:dyDescent="0.25">
      <c r="U851"/>
      <c r="V851"/>
      <c r="W851">
        <v>848</v>
      </c>
      <c r="X851">
        <f>((('Pump Design Summary'!$E$16-'Pump Design Summary'!$D$16)/1000)*W851)+'Pump Design Summary'!$D$16</f>
        <v>0</v>
      </c>
      <c r="Y851">
        <f>IF(ISEVEN(W851),MAX('Pump Design Summary'!$D$28:$H$28)+50,0)</f>
        <v>50</v>
      </c>
      <c r="Z851"/>
    </row>
    <row r="852" spans="21:26" x14ac:dyDescent="0.25">
      <c r="U852"/>
      <c r="V852"/>
      <c r="W852">
        <v>849</v>
      </c>
      <c r="X852">
        <f>((('Pump Design Summary'!$E$16-'Pump Design Summary'!$D$16)/1000)*W852)+'Pump Design Summary'!$D$16</f>
        <v>0</v>
      </c>
      <c r="Y852">
        <f>IF(ISEVEN(W852),MAX('Pump Design Summary'!$D$28:$H$28)+50,0)</f>
        <v>0</v>
      </c>
      <c r="Z852"/>
    </row>
    <row r="853" spans="21:26" x14ac:dyDescent="0.25">
      <c r="U853"/>
      <c r="V853"/>
      <c r="W853">
        <v>850</v>
      </c>
      <c r="X853">
        <f>((('Pump Design Summary'!$E$16-'Pump Design Summary'!$D$16)/1000)*W853)+'Pump Design Summary'!$D$16</f>
        <v>0</v>
      </c>
      <c r="Y853">
        <f>IF(ISEVEN(W853),MAX('Pump Design Summary'!$D$28:$H$28)+50,0)</f>
        <v>50</v>
      </c>
      <c r="Z853"/>
    </row>
    <row r="854" spans="21:26" x14ac:dyDescent="0.25">
      <c r="U854"/>
      <c r="V854"/>
      <c r="W854">
        <v>851</v>
      </c>
      <c r="X854">
        <f>((('Pump Design Summary'!$E$16-'Pump Design Summary'!$D$16)/1000)*W854)+'Pump Design Summary'!$D$16</f>
        <v>0</v>
      </c>
      <c r="Y854">
        <f>IF(ISEVEN(W854),MAX('Pump Design Summary'!$D$28:$H$28)+50,0)</f>
        <v>0</v>
      </c>
      <c r="Z854"/>
    </row>
    <row r="855" spans="21:26" x14ac:dyDescent="0.25">
      <c r="U855"/>
      <c r="V855"/>
      <c r="W855">
        <v>852</v>
      </c>
      <c r="X855">
        <f>((('Pump Design Summary'!$E$16-'Pump Design Summary'!$D$16)/1000)*W855)+'Pump Design Summary'!$D$16</f>
        <v>0</v>
      </c>
      <c r="Y855">
        <f>IF(ISEVEN(W855),MAX('Pump Design Summary'!$D$28:$H$28)+50,0)</f>
        <v>50</v>
      </c>
      <c r="Z855"/>
    </row>
    <row r="856" spans="21:26" x14ac:dyDescent="0.25">
      <c r="U856"/>
      <c r="V856"/>
      <c r="W856">
        <v>853</v>
      </c>
      <c r="X856">
        <f>((('Pump Design Summary'!$E$16-'Pump Design Summary'!$D$16)/1000)*W856)+'Pump Design Summary'!$D$16</f>
        <v>0</v>
      </c>
      <c r="Y856">
        <f>IF(ISEVEN(W856),MAX('Pump Design Summary'!$D$28:$H$28)+50,0)</f>
        <v>0</v>
      </c>
      <c r="Z856"/>
    </row>
    <row r="857" spans="21:26" x14ac:dyDescent="0.25">
      <c r="U857"/>
      <c r="V857"/>
      <c r="W857">
        <v>854</v>
      </c>
      <c r="X857">
        <f>((('Pump Design Summary'!$E$16-'Pump Design Summary'!$D$16)/1000)*W857)+'Pump Design Summary'!$D$16</f>
        <v>0</v>
      </c>
      <c r="Y857">
        <f>IF(ISEVEN(W857),MAX('Pump Design Summary'!$D$28:$H$28)+50,0)</f>
        <v>50</v>
      </c>
      <c r="Z857"/>
    </row>
    <row r="858" spans="21:26" x14ac:dyDescent="0.25">
      <c r="U858"/>
      <c r="V858"/>
      <c r="W858">
        <v>855</v>
      </c>
      <c r="X858">
        <f>((('Pump Design Summary'!$E$16-'Pump Design Summary'!$D$16)/1000)*W858)+'Pump Design Summary'!$D$16</f>
        <v>0</v>
      </c>
      <c r="Y858">
        <f>IF(ISEVEN(W858),MAX('Pump Design Summary'!$D$28:$H$28)+50,0)</f>
        <v>0</v>
      </c>
      <c r="Z858"/>
    </row>
    <row r="859" spans="21:26" x14ac:dyDescent="0.25">
      <c r="U859"/>
      <c r="V859"/>
      <c r="W859">
        <v>856</v>
      </c>
      <c r="X859">
        <f>((('Pump Design Summary'!$E$16-'Pump Design Summary'!$D$16)/1000)*W859)+'Pump Design Summary'!$D$16</f>
        <v>0</v>
      </c>
      <c r="Y859">
        <f>IF(ISEVEN(W859),MAX('Pump Design Summary'!$D$28:$H$28)+50,0)</f>
        <v>50</v>
      </c>
      <c r="Z859"/>
    </row>
    <row r="860" spans="21:26" x14ac:dyDescent="0.25">
      <c r="U860"/>
      <c r="V860"/>
      <c r="W860">
        <v>857</v>
      </c>
      <c r="X860">
        <f>((('Pump Design Summary'!$E$16-'Pump Design Summary'!$D$16)/1000)*W860)+'Pump Design Summary'!$D$16</f>
        <v>0</v>
      </c>
      <c r="Y860">
        <f>IF(ISEVEN(W860),MAX('Pump Design Summary'!$D$28:$H$28)+50,0)</f>
        <v>0</v>
      </c>
      <c r="Z860"/>
    </row>
    <row r="861" spans="21:26" x14ac:dyDescent="0.25">
      <c r="U861"/>
      <c r="V861"/>
      <c r="W861">
        <v>858</v>
      </c>
      <c r="X861">
        <f>((('Pump Design Summary'!$E$16-'Pump Design Summary'!$D$16)/1000)*W861)+'Pump Design Summary'!$D$16</f>
        <v>0</v>
      </c>
      <c r="Y861">
        <f>IF(ISEVEN(W861),MAX('Pump Design Summary'!$D$28:$H$28)+50,0)</f>
        <v>50</v>
      </c>
      <c r="Z861"/>
    </row>
    <row r="862" spans="21:26" x14ac:dyDescent="0.25">
      <c r="U862"/>
      <c r="V862"/>
      <c r="W862">
        <v>859</v>
      </c>
      <c r="X862">
        <f>((('Pump Design Summary'!$E$16-'Pump Design Summary'!$D$16)/1000)*W862)+'Pump Design Summary'!$D$16</f>
        <v>0</v>
      </c>
      <c r="Y862">
        <f>IF(ISEVEN(W862),MAX('Pump Design Summary'!$D$28:$H$28)+50,0)</f>
        <v>0</v>
      </c>
      <c r="Z862"/>
    </row>
    <row r="863" spans="21:26" x14ac:dyDescent="0.25">
      <c r="U863"/>
      <c r="V863"/>
      <c r="W863">
        <v>860</v>
      </c>
      <c r="X863">
        <f>((('Pump Design Summary'!$E$16-'Pump Design Summary'!$D$16)/1000)*W863)+'Pump Design Summary'!$D$16</f>
        <v>0</v>
      </c>
      <c r="Y863">
        <f>IF(ISEVEN(W863),MAX('Pump Design Summary'!$D$28:$H$28)+50,0)</f>
        <v>50</v>
      </c>
      <c r="Z863"/>
    </row>
    <row r="864" spans="21:26" x14ac:dyDescent="0.25">
      <c r="U864"/>
      <c r="V864"/>
      <c r="W864">
        <v>861</v>
      </c>
      <c r="X864">
        <f>((('Pump Design Summary'!$E$16-'Pump Design Summary'!$D$16)/1000)*W864)+'Pump Design Summary'!$D$16</f>
        <v>0</v>
      </c>
      <c r="Y864">
        <f>IF(ISEVEN(W864),MAX('Pump Design Summary'!$D$28:$H$28)+50,0)</f>
        <v>0</v>
      </c>
      <c r="Z864"/>
    </row>
    <row r="865" spans="21:26" x14ac:dyDescent="0.25">
      <c r="U865"/>
      <c r="V865"/>
      <c r="W865">
        <v>862</v>
      </c>
      <c r="X865">
        <f>((('Pump Design Summary'!$E$16-'Pump Design Summary'!$D$16)/1000)*W865)+'Pump Design Summary'!$D$16</f>
        <v>0</v>
      </c>
      <c r="Y865">
        <f>IF(ISEVEN(W865),MAX('Pump Design Summary'!$D$28:$H$28)+50,0)</f>
        <v>50</v>
      </c>
      <c r="Z865"/>
    </row>
    <row r="866" spans="21:26" x14ac:dyDescent="0.25">
      <c r="U866"/>
      <c r="V866"/>
      <c r="W866">
        <v>863</v>
      </c>
      <c r="X866">
        <f>((('Pump Design Summary'!$E$16-'Pump Design Summary'!$D$16)/1000)*W866)+'Pump Design Summary'!$D$16</f>
        <v>0</v>
      </c>
      <c r="Y866">
        <f>IF(ISEVEN(W866),MAX('Pump Design Summary'!$D$28:$H$28)+50,0)</f>
        <v>0</v>
      </c>
      <c r="Z866"/>
    </row>
    <row r="867" spans="21:26" x14ac:dyDescent="0.25">
      <c r="U867"/>
      <c r="V867"/>
      <c r="W867">
        <v>864</v>
      </c>
      <c r="X867">
        <f>((('Pump Design Summary'!$E$16-'Pump Design Summary'!$D$16)/1000)*W867)+'Pump Design Summary'!$D$16</f>
        <v>0</v>
      </c>
      <c r="Y867">
        <f>IF(ISEVEN(W867),MAX('Pump Design Summary'!$D$28:$H$28)+50,0)</f>
        <v>50</v>
      </c>
      <c r="Z867"/>
    </row>
    <row r="868" spans="21:26" x14ac:dyDescent="0.25">
      <c r="U868"/>
      <c r="V868"/>
      <c r="W868">
        <v>865</v>
      </c>
      <c r="X868">
        <f>((('Pump Design Summary'!$E$16-'Pump Design Summary'!$D$16)/1000)*W868)+'Pump Design Summary'!$D$16</f>
        <v>0</v>
      </c>
      <c r="Y868">
        <f>IF(ISEVEN(W868),MAX('Pump Design Summary'!$D$28:$H$28)+50,0)</f>
        <v>0</v>
      </c>
      <c r="Z868"/>
    </row>
    <row r="869" spans="21:26" x14ac:dyDescent="0.25">
      <c r="U869"/>
      <c r="V869"/>
      <c r="W869">
        <v>866</v>
      </c>
      <c r="X869">
        <f>((('Pump Design Summary'!$E$16-'Pump Design Summary'!$D$16)/1000)*W869)+'Pump Design Summary'!$D$16</f>
        <v>0</v>
      </c>
      <c r="Y869">
        <f>IF(ISEVEN(W869),MAX('Pump Design Summary'!$D$28:$H$28)+50,0)</f>
        <v>50</v>
      </c>
      <c r="Z869"/>
    </row>
    <row r="870" spans="21:26" x14ac:dyDescent="0.25">
      <c r="U870"/>
      <c r="V870"/>
      <c r="W870">
        <v>867</v>
      </c>
      <c r="X870">
        <f>((('Pump Design Summary'!$E$16-'Pump Design Summary'!$D$16)/1000)*W870)+'Pump Design Summary'!$D$16</f>
        <v>0</v>
      </c>
      <c r="Y870">
        <f>IF(ISEVEN(W870),MAX('Pump Design Summary'!$D$28:$H$28)+50,0)</f>
        <v>0</v>
      </c>
      <c r="Z870"/>
    </row>
    <row r="871" spans="21:26" x14ac:dyDescent="0.25">
      <c r="U871"/>
      <c r="V871"/>
      <c r="W871">
        <v>868</v>
      </c>
      <c r="X871">
        <f>((('Pump Design Summary'!$E$16-'Pump Design Summary'!$D$16)/1000)*W871)+'Pump Design Summary'!$D$16</f>
        <v>0</v>
      </c>
      <c r="Y871">
        <f>IF(ISEVEN(W871),MAX('Pump Design Summary'!$D$28:$H$28)+50,0)</f>
        <v>50</v>
      </c>
      <c r="Z871"/>
    </row>
    <row r="872" spans="21:26" x14ac:dyDescent="0.25">
      <c r="U872"/>
      <c r="V872"/>
      <c r="W872">
        <v>869</v>
      </c>
      <c r="X872">
        <f>((('Pump Design Summary'!$E$16-'Pump Design Summary'!$D$16)/1000)*W872)+'Pump Design Summary'!$D$16</f>
        <v>0</v>
      </c>
      <c r="Y872">
        <f>IF(ISEVEN(W872),MAX('Pump Design Summary'!$D$28:$H$28)+50,0)</f>
        <v>0</v>
      </c>
      <c r="Z872"/>
    </row>
    <row r="873" spans="21:26" x14ac:dyDescent="0.25">
      <c r="U873"/>
      <c r="V873"/>
      <c r="W873">
        <v>870</v>
      </c>
      <c r="X873">
        <f>((('Pump Design Summary'!$E$16-'Pump Design Summary'!$D$16)/1000)*W873)+'Pump Design Summary'!$D$16</f>
        <v>0</v>
      </c>
      <c r="Y873">
        <f>IF(ISEVEN(W873),MAX('Pump Design Summary'!$D$28:$H$28)+50,0)</f>
        <v>50</v>
      </c>
      <c r="Z873"/>
    </row>
    <row r="874" spans="21:26" x14ac:dyDescent="0.25">
      <c r="U874"/>
      <c r="V874"/>
      <c r="W874">
        <v>871</v>
      </c>
      <c r="X874">
        <f>((('Pump Design Summary'!$E$16-'Pump Design Summary'!$D$16)/1000)*W874)+'Pump Design Summary'!$D$16</f>
        <v>0</v>
      </c>
      <c r="Y874">
        <f>IF(ISEVEN(W874),MAX('Pump Design Summary'!$D$28:$H$28)+50,0)</f>
        <v>0</v>
      </c>
      <c r="Z874"/>
    </row>
    <row r="875" spans="21:26" x14ac:dyDescent="0.25">
      <c r="U875"/>
      <c r="V875"/>
      <c r="W875">
        <v>872</v>
      </c>
      <c r="X875">
        <f>((('Pump Design Summary'!$E$16-'Pump Design Summary'!$D$16)/1000)*W875)+'Pump Design Summary'!$D$16</f>
        <v>0</v>
      </c>
      <c r="Y875">
        <f>IF(ISEVEN(W875),MAX('Pump Design Summary'!$D$28:$H$28)+50,0)</f>
        <v>50</v>
      </c>
      <c r="Z875"/>
    </row>
    <row r="876" spans="21:26" x14ac:dyDescent="0.25">
      <c r="U876"/>
      <c r="V876"/>
      <c r="W876">
        <v>873</v>
      </c>
      <c r="X876">
        <f>((('Pump Design Summary'!$E$16-'Pump Design Summary'!$D$16)/1000)*W876)+'Pump Design Summary'!$D$16</f>
        <v>0</v>
      </c>
      <c r="Y876">
        <f>IF(ISEVEN(W876),MAX('Pump Design Summary'!$D$28:$H$28)+50,0)</f>
        <v>0</v>
      </c>
      <c r="Z876"/>
    </row>
    <row r="877" spans="21:26" x14ac:dyDescent="0.25">
      <c r="U877"/>
      <c r="V877"/>
      <c r="W877">
        <v>874</v>
      </c>
      <c r="X877">
        <f>((('Pump Design Summary'!$E$16-'Pump Design Summary'!$D$16)/1000)*W877)+'Pump Design Summary'!$D$16</f>
        <v>0</v>
      </c>
      <c r="Y877">
        <f>IF(ISEVEN(W877),MAX('Pump Design Summary'!$D$28:$H$28)+50,0)</f>
        <v>50</v>
      </c>
      <c r="Z877"/>
    </row>
    <row r="878" spans="21:26" x14ac:dyDescent="0.25">
      <c r="U878"/>
      <c r="V878"/>
      <c r="W878">
        <v>875</v>
      </c>
      <c r="X878">
        <f>((('Pump Design Summary'!$E$16-'Pump Design Summary'!$D$16)/1000)*W878)+'Pump Design Summary'!$D$16</f>
        <v>0</v>
      </c>
      <c r="Y878">
        <f>IF(ISEVEN(W878),MAX('Pump Design Summary'!$D$28:$H$28)+50,0)</f>
        <v>0</v>
      </c>
      <c r="Z878"/>
    </row>
    <row r="879" spans="21:26" x14ac:dyDescent="0.25">
      <c r="U879"/>
      <c r="V879"/>
      <c r="W879">
        <v>876</v>
      </c>
      <c r="X879">
        <f>((('Pump Design Summary'!$E$16-'Pump Design Summary'!$D$16)/1000)*W879)+'Pump Design Summary'!$D$16</f>
        <v>0</v>
      </c>
      <c r="Y879">
        <f>IF(ISEVEN(W879),MAX('Pump Design Summary'!$D$28:$H$28)+50,0)</f>
        <v>50</v>
      </c>
      <c r="Z879"/>
    </row>
    <row r="880" spans="21:26" x14ac:dyDescent="0.25">
      <c r="U880"/>
      <c r="V880"/>
      <c r="W880">
        <v>877</v>
      </c>
      <c r="X880">
        <f>((('Pump Design Summary'!$E$16-'Pump Design Summary'!$D$16)/1000)*W880)+'Pump Design Summary'!$D$16</f>
        <v>0</v>
      </c>
      <c r="Y880">
        <f>IF(ISEVEN(W880),MAX('Pump Design Summary'!$D$28:$H$28)+50,0)</f>
        <v>0</v>
      </c>
      <c r="Z880"/>
    </row>
    <row r="881" spans="21:26" x14ac:dyDescent="0.25">
      <c r="U881"/>
      <c r="V881"/>
      <c r="W881">
        <v>878</v>
      </c>
      <c r="X881">
        <f>((('Pump Design Summary'!$E$16-'Pump Design Summary'!$D$16)/1000)*W881)+'Pump Design Summary'!$D$16</f>
        <v>0</v>
      </c>
      <c r="Y881">
        <f>IF(ISEVEN(W881),MAX('Pump Design Summary'!$D$28:$H$28)+50,0)</f>
        <v>50</v>
      </c>
      <c r="Z881"/>
    </row>
    <row r="882" spans="21:26" x14ac:dyDescent="0.25">
      <c r="U882"/>
      <c r="V882"/>
      <c r="W882">
        <v>879</v>
      </c>
      <c r="X882">
        <f>((('Pump Design Summary'!$E$16-'Pump Design Summary'!$D$16)/1000)*W882)+'Pump Design Summary'!$D$16</f>
        <v>0</v>
      </c>
      <c r="Y882">
        <f>IF(ISEVEN(W882),MAX('Pump Design Summary'!$D$28:$H$28)+50,0)</f>
        <v>0</v>
      </c>
      <c r="Z882"/>
    </row>
    <row r="883" spans="21:26" x14ac:dyDescent="0.25">
      <c r="U883"/>
      <c r="V883"/>
      <c r="W883">
        <v>880</v>
      </c>
      <c r="X883">
        <f>((('Pump Design Summary'!$E$16-'Pump Design Summary'!$D$16)/1000)*W883)+'Pump Design Summary'!$D$16</f>
        <v>0</v>
      </c>
      <c r="Y883">
        <f>IF(ISEVEN(W883),MAX('Pump Design Summary'!$D$28:$H$28)+50,0)</f>
        <v>50</v>
      </c>
      <c r="Z883"/>
    </row>
    <row r="884" spans="21:26" x14ac:dyDescent="0.25">
      <c r="U884"/>
      <c r="V884"/>
      <c r="W884">
        <v>881</v>
      </c>
      <c r="X884">
        <f>((('Pump Design Summary'!$E$16-'Pump Design Summary'!$D$16)/1000)*W884)+'Pump Design Summary'!$D$16</f>
        <v>0</v>
      </c>
      <c r="Y884">
        <f>IF(ISEVEN(W884),MAX('Pump Design Summary'!$D$28:$H$28)+50,0)</f>
        <v>0</v>
      </c>
      <c r="Z884"/>
    </row>
    <row r="885" spans="21:26" x14ac:dyDescent="0.25">
      <c r="U885"/>
      <c r="V885"/>
      <c r="W885">
        <v>882</v>
      </c>
      <c r="X885">
        <f>((('Pump Design Summary'!$E$16-'Pump Design Summary'!$D$16)/1000)*W885)+'Pump Design Summary'!$D$16</f>
        <v>0</v>
      </c>
      <c r="Y885">
        <f>IF(ISEVEN(W885),MAX('Pump Design Summary'!$D$28:$H$28)+50,0)</f>
        <v>50</v>
      </c>
      <c r="Z885"/>
    </row>
    <row r="886" spans="21:26" x14ac:dyDescent="0.25">
      <c r="U886"/>
      <c r="V886"/>
      <c r="W886">
        <v>883</v>
      </c>
      <c r="X886">
        <f>((('Pump Design Summary'!$E$16-'Pump Design Summary'!$D$16)/1000)*W886)+'Pump Design Summary'!$D$16</f>
        <v>0</v>
      </c>
      <c r="Y886">
        <f>IF(ISEVEN(W886),MAX('Pump Design Summary'!$D$28:$H$28)+50,0)</f>
        <v>0</v>
      </c>
      <c r="Z886"/>
    </row>
    <row r="887" spans="21:26" x14ac:dyDescent="0.25">
      <c r="U887"/>
      <c r="V887"/>
      <c r="W887">
        <v>884</v>
      </c>
      <c r="X887">
        <f>((('Pump Design Summary'!$E$16-'Pump Design Summary'!$D$16)/1000)*W887)+'Pump Design Summary'!$D$16</f>
        <v>0</v>
      </c>
      <c r="Y887">
        <f>IF(ISEVEN(W887),MAX('Pump Design Summary'!$D$28:$H$28)+50,0)</f>
        <v>50</v>
      </c>
      <c r="Z887"/>
    </row>
    <row r="888" spans="21:26" x14ac:dyDescent="0.25">
      <c r="U888"/>
      <c r="V888"/>
      <c r="W888">
        <v>885</v>
      </c>
      <c r="X888">
        <f>((('Pump Design Summary'!$E$16-'Pump Design Summary'!$D$16)/1000)*W888)+'Pump Design Summary'!$D$16</f>
        <v>0</v>
      </c>
      <c r="Y888">
        <f>IF(ISEVEN(W888),MAX('Pump Design Summary'!$D$28:$H$28)+50,0)</f>
        <v>0</v>
      </c>
      <c r="Z888"/>
    </row>
    <row r="889" spans="21:26" x14ac:dyDescent="0.25">
      <c r="U889"/>
      <c r="V889"/>
      <c r="W889">
        <v>886</v>
      </c>
      <c r="X889">
        <f>((('Pump Design Summary'!$E$16-'Pump Design Summary'!$D$16)/1000)*W889)+'Pump Design Summary'!$D$16</f>
        <v>0</v>
      </c>
      <c r="Y889">
        <f>IF(ISEVEN(W889),MAX('Pump Design Summary'!$D$28:$H$28)+50,0)</f>
        <v>50</v>
      </c>
      <c r="Z889"/>
    </row>
    <row r="890" spans="21:26" x14ac:dyDescent="0.25">
      <c r="U890"/>
      <c r="V890"/>
      <c r="W890">
        <v>887</v>
      </c>
      <c r="X890">
        <f>((('Pump Design Summary'!$E$16-'Pump Design Summary'!$D$16)/1000)*W890)+'Pump Design Summary'!$D$16</f>
        <v>0</v>
      </c>
      <c r="Y890">
        <f>IF(ISEVEN(W890),MAX('Pump Design Summary'!$D$28:$H$28)+50,0)</f>
        <v>0</v>
      </c>
      <c r="Z890"/>
    </row>
    <row r="891" spans="21:26" x14ac:dyDescent="0.25">
      <c r="U891"/>
      <c r="V891"/>
      <c r="W891">
        <v>888</v>
      </c>
      <c r="X891">
        <f>((('Pump Design Summary'!$E$16-'Pump Design Summary'!$D$16)/1000)*W891)+'Pump Design Summary'!$D$16</f>
        <v>0</v>
      </c>
      <c r="Y891">
        <f>IF(ISEVEN(W891),MAX('Pump Design Summary'!$D$28:$H$28)+50,0)</f>
        <v>50</v>
      </c>
      <c r="Z891"/>
    </row>
    <row r="892" spans="21:26" x14ac:dyDescent="0.25">
      <c r="U892"/>
      <c r="V892"/>
      <c r="W892">
        <v>889</v>
      </c>
      <c r="X892">
        <f>((('Pump Design Summary'!$E$16-'Pump Design Summary'!$D$16)/1000)*W892)+'Pump Design Summary'!$D$16</f>
        <v>0</v>
      </c>
      <c r="Y892">
        <f>IF(ISEVEN(W892),MAX('Pump Design Summary'!$D$28:$H$28)+50,0)</f>
        <v>0</v>
      </c>
      <c r="Z892"/>
    </row>
    <row r="893" spans="21:26" x14ac:dyDescent="0.25">
      <c r="U893"/>
      <c r="V893"/>
      <c r="W893">
        <v>890</v>
      </c>
      <c r="X893">
        <f>((('Pump Design Summary'!$E$16-'Pump Design Summary'!$D$16)/1000)*W893)+'Pump Design Summary'!$D$16</f>
        <v>0</v>
      </c>
      <c r="Y893">
        <f>IF(ISEVEN(W893),MAX('Pump Design Summary'!$D$28:$H$28)+50,0)</f>
        <v>50</v>
      </c>
      <c r="Z893"/>
    </row>
    <row r="894" spans="21:26" x14ac:dyDescent="0.25">
      <c r="U894"/>
      <c r="V894"/>
      <c r="W894">
        <v>891</v>
      </c>
      <c r="X894">
        <f>((('Pump Design Summary'!$E$16-'Pump Design Summary'!$D$16)/1000)*W894)+'Pump Design Summary'!$D$16</f>
        <v>0</v>
      </c>
      <c r="Y894">
        <f>IF(ISEVEN(W894),MAX('Pump Design Summary'!$D$28:$H$28)+50,0)</f>
        <v>0</v>
      </c>
      <c r="Z894"/>
    </row>
    <row r="895" spans="21:26" x14ac:dyDescent="0.25">
      <c r="U895"/>
      <c r="V895"/>
      <c r="W895">
        <v>892</v>
      </c>
      <c r="X895">
        <f>((('Pump Design Summary'!$E$16-'Pump Design Summary'!$D$16)/1000)*W895)+'Pump Design Summary'!$D$16</f>
        <v>0</v>
      </c>
      <c r="Y895">
        <f>IF(ISEVEN(W895),MAX('Pump Design Summary'!$D$28:$H$28)+50,0)</f>
        <v>50</v>
      </c>
      <c r="Z895"/>
    </row>
    <row r="896" spans="21:26" x14ac:dyDescent="0.25">
      <c r="U896"/>
      <c r="V896"/>
      <c r="W896">
        <v>893</v>
      </c>
      <c r="X896">
        <f>((('Pump Design Summary'!$E$16-'Pump Design Summary'!$D$16)/1000)*W896)+'Pump Design Summary'!$D$16</f>
        <v>0</v>
      </c>
      <c r="Y896">
        <f>IF(ISEVEN(W896),MAX('Pump Design Summary'!$D$28:$H$28)+50,0)</f>
        <v>0</v>
      </c>
      <c r="Z896"/>
    </row>
    <row r="897" spans="21:26" x14ac:dyDescent="0.25">
      <c r="U897"/>
      <c r="V897"/>
      <c r="W897">
        <v>894</v>
      </c>
      <c r="X897">
        <f>((('Pump Design Summary'!$E$16-'Pump Design Summary'!$D$16)/1000)*W897)+'Pump Design Summary'!$D$16</f>
        <v>0</v>
      </c>
      <c r="Y897">
        <f>IF(ISEVEN(W897),MAX('Pump Design Summary'!$D$28:$H$28)+50,0)</f>
        <v>50</v>
      </c>
      <c r="Z897"/>
    </row>
    <row r="898" spans="21:26" x14ac:dyDescent="0.25">
      <c r="U898"/>
      <c r="V898"/>
      <c r="W898">
        <v>895</v>
      </c>
      <c r="X898">
        <f>((('Pump Design Summary'!$E$16-'Pump Design Summary'!$D$16)/1000)*W898)+'Pump Design Summary'!$D$16</f>
        <v>0</v>
      </c>
      <c r="Y898">
        <f>IF(ISEVEN(W898),MAX('Pump Design Summary'!$D$28:$H$28)+50,0)</f>
        <v>0</v>
      </c>
      <c r="Z898"/>
    </row>
    <row r="899" spans="21:26" x14ac:dyDescent="0.25">
      <c r="U899"/>
      <c r="V899"/>
      <c r="W899">
        <v>896</v>
      </c>
      <c r="X899">
        <f>((('Pump Design Summary'!$E$16-'Pump Design Summary'!$D$16)/1000)*W899)+'Pump Design Summary'!$D$16</f>
        <v>0</v>
      </c>
      <c r="Y899">
        <f>IF(ISEVEN(W899),MAX('Pump Design Summary'!$D$28:$H$28)+50,0)</f>
        <v>50</v>
      </c>
      <c r="Z899"/>
    </row>
    <row r="900" spans="21:26" x14ac:dyDescent="0.25">
      <c r="U900"/>
      <c r="V900"/>
      <c r="W900">
        <v>897</v>
      </c>
      <c r="X900">
        <f>((('Pump Design Summary'!$E$16-'Pump Design Summary'!$D$16)/1000)*W900)+'Pump Design Summary'!$D$16</f>
        <v>0</v>
      </c>
      <c r="Y900">
        <f>IF(ISEVEN(W900),MAX('Pump Design Summary'!$D$28:$H$28)+50,0)</f>
        <v>0</v>
      </c>
      <c r="Z900"/>
    </row>
    <row r="901" spans="21:26" x14ac:dyDescent="0.25">
      <c r="U901"/>
      <c r="V901"/>
      <c r="W901">
        <v>898</v>
      </c>
      <c r="X901">
        <f>((('Pump Design Summary'!$E$16-'Pump Design Summary'!$D$16)/1000)*W901)+'Pump Design Summary'!$D$16</f>
        <v>0</v>
      </c>
      <c r="Y901">
        <f>IF(ISEVEN(W901),MAX('Pump Design Summary'!$D$28:$H$28)+50,0)</f>
        <v>50</v>
      </c>
      <c r="Z901"/>
    </row>
    <row r="902" spans="21:26" x14ac:dyDescent="0.25">
      <c r="U902"/>
      <c r="V902"/>
      <c r="W902">
        <v>899</v>
      </c>
      <c r="X902">
        <f>((('Pump Design Summary'!$E$16-'Pump Design Summary'!$D$16)/1000)*W902)+'Pump Design Summary'!$D$16</f>
        <v>0</v>
      </c>
      <c r="Y902">
        <f>IF(ISEVEN(W902),MAX('Pump Design Summary'!$D$28:$H$28)+50,0)</f>
        <v>0</v>
      </c>
      <c r="Z902"/>
    </row>
    <row r="903" spans="21:26" x14ac:dyDescent="0.25">
      <c r="U903"/>
      <c r="V903"/>
      <c r="W903">
        <v>900</v>
      </c>
      <c r="X903">
        <f>((('Pump Design Summary'!$E$16-'Pump Design Summary'!$D$16)/1000)*W903)+'Pump Design Summary'!$D$16</f>
        <v>0</v>
      </c>
      <c r="Y903">
        <f>IF(ISEVEN(W903),MAX('Pump Design Summary'!$D$28:$H$28)+50,0)</f>
        <v>50</v>
      </c>
      <c r="Z903"/>
    </row>
    <row r="904" spans="21:26" x14ac:dyDescent="0.25">
      <c r="U904"/>
      <c r="V904"/>
      <c r="W904">
        <v>901</v>
      </c>
      <c r="X904">
        <f>((('Pump Design Summary'!$E$16-'Pump Design Summary'!$D$16)/1000)*W904)+'Pump Design Summary'!$D$16</f>
        <v>0</v>
      </c>
      <c r="Y904">
        <f>IF(ISEVEN(W904),MAX('Pump Design Summary'!$D$28:$H$28)+50,0)</f>
        <v>0</v>
      </c>
      <c r="Z904"/>
    </row>
    <row r="905" spans="21:26" x14ac:dyDescent="0.25">
      <c r="U905"/>
      <c r="V905"/>
      <c r="W905">
        <v>902</v>
      </c>
      <c r="X905">
        <f>((('Pump Design Summary'!$E$16-'Pump Design Summary'!$D$16)/1000)*W905)+'Pump Design Summary'!$D$16</f>
        <v>0</v>
      </c>
      <c r="Y905">
        <f>IF(ISEVEN(W905),MAX('Pump Design Summary'!$D$28:$H$28)+50,0)</f>
        <v>50</v>
      </c>
      <c r="Z905"/>
    </row>
    <row r="906" spans="21:26" x14ac:dyDescent="0.25">
      <c r="U906"/>
      <c r="V906"/>
      <c r="W906">
        <v>903</v>
      </c>
      <c r="X906">
        <f>((('Pump Design Summary'!$E$16-'Pump Design Summary'!$D$16)/1000)*W906)+'Pump Design Summary'!$D$16</f>
        <v>0</v>
      </c>
      <c r="Y906">
        <f>IF(ISEVEN(W906),MAX('Pump Design Summary'!$D$28:$H$28)+50,0)</f>
        <v>0</v>
      </c>
      <c r="Z906"/>
    </row>
    <row r="907" spans="21:26" x14ac:dyDescent="0.25">
      <c r="U907"/>
      <c r="V907"/>
      <c r="W907">
        <v>904</v>
      </c>
      <c r="X907">
        <f>((('Pump Design Summary'!$E$16-'Pump Design Summary'!$D$16)/1000)*W907)+'Pump Design Summary'!$D$16</f>
        <v>0</v>
      </c>
      <c r="Y907">
        <f>IF(ISEVEN(W907),MAX('Pump Design Summary'!$D$28:$H$28)+50,0)</f>
        <v>50</v>
      </c>
      <c r="Z907"/>
    </row>
    <row r="908" spans="21:26" x14ac:dyDescent="0.25">
      <c r="U908"/>
      <c r="V908"/>
      <c r="W908">
        <v>905</v>
      </c>
      <c r="X908">
        <f>((('Pump Design Summary'!$E$16-'Pump Design Summary'!$D$16)/1000)*W908)+'Pump Design Summary'!$D$16</f>
        <v>0</v>
      </c>
      <c r="Y908">
        <f>IF(ISEVEN(W908),MAX('Pump Design Summary'!$D$28:$H$28)+50,0)</f>
        <v>0</v>
      </c>
      <c r="Z908"/>
    </row>
    <row r="909" spans="21:26" x14ac:dyDescent="0.25">
      <c r="U909"/>
      <c r="V909"/>
      <c r="W909">
        <v>906</v>
      </c>
      <c r="X909">
        <f>((('Pump Design Summary'!$E$16-'Pump Design Summary'!$D$16)/1000)*W909)+'Pump Design Summary'!$D$16</f>
        <v>0</v>
      </c>
      <c r="Y909">
        <f>IF(ISEVEN(W909),MAX('Pump Design Summary'!$D$28:$H$28)+50,0)</f>
        <v>50</v>
      </c>
      <c r="Z909"/>
    </row>
    <row r="910" spans="21:26" x14ac:dyDescent="0.25">
      <c r="U910"/>
      <c r="V910"/>
      <c r="W910">
        <v>907</v>
      </c>
      <c r="X910">
        <f>((('Pump Design Summary'!$E$16-'Pump Design Summary'!$D$16)/1000)*W910)+'Pump Design Summary'!$D$16</f>
        <v>0</v>
      </c>
      <c r="Y910">
        <f>IF(ISEVEN(W910),MAX('Pump Design Summary'!$D$28:$H$28)+50,0)</f>
        <v>0</v>
      </c>
      <c r="Z910"/>
    </row>
    <row r="911" spans="21:26" x14ac:dyDescent="0.25">
      <c r="U911"/>
      <c r="V911"/>
      <c r="W911">
        <v>908</v>
      </c>
      <c r="X911">
        <f>((('Pump Design Summary'!$E$16-'Pump Design Summary'!$D$16)/1000)*W911)+'Pump Design Summary'!$D$16</f>
        <v>0</v>
      </c>
      <c r="Y911">
        <f>IF(ISEVEN(W911),MAX('Pump Design Summary'!$D$28:$H$28)+50,0)</f>
        <v>50</v>
      </c>
      <c r="Z911"/>
    </row>
    <row r="912" spans="21:26" x14ac:dyDescent="0.25">
      <c r="U912"/>
      <c r="V912"/>
      <c r="W912">
        <v>909</v>
      </c>
      <c r="X912">
        <f>((('Pump Design Summary'!$E$16-'Pump Design Summary'!$D$16)/1000)*W912)+'Pump Design Summary'!$D$16</f>
        <v>0</v>
      </c>
      <c r="Y912">
        <f>IF(ISEVEN(W912),MAX('Pump Design Summary'!$D$28:$H$28)+50,0)</f>
        <v>0</v>
      </c>
      <c r="Z912"/>
    </row>
    <row r="913" spans="21:26" x14ac:dyDescent="0.25">
      <c r="U913"/>
      <c r="V913"/>
      <c r="W913">
        <v>910</v>
      </c>
      <c r="X913">
        <f>((('Pump Design Summary'!$E$16-'Pump Design Summary'!$D$16)/1000)*W913)+'Pump Design Summary'!$D$16</f>
        <v>0</v>
      </c>
      <c r="Y913">
        <f>IF(ISEVEN(W913),MAX('Pump Design Summary'!$D$28:$H$28)+50,0)</f>
        <v>50</v>
      </c>
      <c r="Z913"/>
    </row>
    <row r="914" spans="21:26" x14ac:dyDescent="0.25">
      <c r="U914"/>
      <c r="V914"/>
      <c r="W914">
        <v>911</v>
      </c>
      <c r="X914">
        <f>((('Pump Design Summary'!$E$16-'Pump Design Summary'!$D$16)/1000)*W914)+'Pump Design Summary'!$D$16</f>
        <v>0</v>
      </c>
      <c r="Y914">
        <f>IF(ISEVEN(W914),MAX('Pump Design Summary'!$D$28:$H$28)+50,0)</f>
        <v>0</v>
      </c>
      <c r="Z914"/>
    </row>
    <row r="915" spans="21:26" x14ac:dyDescent="0.25">
      <c r="U915"/>
      <c r="V915"/>
      <c r="W915">
        <v>912</v>
      </c>
      <c r="X915">
        <f>((('Pump Design Summary'!$E$16-'Pump Design Summary'!$D$16)/1000)*W915)+'Pump Design Summary'!$D$16</f>
        <v>0</v>
      </c>
      <c r="Y915">
        <f>IF(ISEVEN(W915),MAX('Pump Design Summary'!$D$28:$H$28)+50,0)</f>
        <v>50</v>
      </c>
      <c r="Z915"/>
    </row>
    <row r="916" spans="21:26" x14ac:dyDescent="0.25">
      <c r="U916"/>
      <c r="V916"/>
      <c r="W916">
        <v>913</v>
      </c>
      <c r="X916">
        <f>((('Pump Design Summary'!$E$16-'Pump Design Summary'!$D$16)/1000)*W916)+'Pump Design Summary'!$D$16</f>
        <v>0</v>
      </c>
      <c r="Y916">
        <f>IF(ISEVEN(W916),MAX('Pump Design Summary'!$D$28:$H$28)+50,0)</f>
        <v>0</v>
      </c>
      <c r="Z916"/>
    </row>
    <row r="917" spans="21:26" x14ac:dyDescent="0.25">
      <c r="U917"/>
      <c r="V917"/>
      <c r="W917">
        <v>914</v>
      </c>
      <c r="X917">
        <f>((('Pump Design Summary'!$E$16-'Pump Design Summary'!$D$16)/1000)*W917)+'Pump Design Summary'!$D$16</f>
        <v>0</v>
      </c>
      <c r="Y917">
        <f>IF(ISEVEN(W917),MAX('Pump Design Summary'!$D$28:$H$28)+50,0)</f>
        <v>50</v>
      </c>
      <c r="Z917"/>
    </row>
    <row r="918" spans="21:26" x14ac:dyDescent="0.25">
      <c r="U918"/>
      <c r="V918"/>
      <c r="W918">
        <v>915</v>
      </c>
      <c r="X918">
        <f>((('Pump Design Summary'!$E$16-'Pump Design Summary'!$D$16)/1000)*W918)+'Pump Design Summary'!$D$16</f>
        <v>0</v>
      </c>
      <c r="Y918">
        <f>IF(ISEVEN(W918),MAX('Pump Design Summary'!$D$28:$H$28)+50,0)</f>
        <v>0</v>
      </c>
      <c r="Z918"/>
    </row>
    <row r="919" spans="21:26" x14ac:dyDescent="0.25">
      <c r="U919"/>
      <c r="V919"/>
      <c r="W919">
        <v>916</v>
      </c>
      <c r="X919">
        <f>((('Pump Design Summary'!$E$16-'Pump Design Summary'!$D$16)/1000)*W919)+'Pump Design Summary'!$D$16</f>
        <v>0</v>
      </c>
      <c r="Y919">
        <f>IF(ISEVEN(W919),MAX('Pump Design Summary'!$D$28:$H$28)+50,0)</f>
        <v>50</v>
      </c>
      <c r="Z919"/>
    </row>
    <row r="920" spans="21:26" x14ac:dyDescent="0.25">
      <c r="U920"/>
      <c r="V920"/>
      <c r="W920">
        <v>917</v>
      </c>
      <c r="X920">
        <f>((('Pump Design Summary'!$E$16-'Pump Design Summary'!$D$16)/1000)*W920)+'Pump Design Summary'!$D$16</f>
        <v>0</v>
      </c>
      <c r="Y920">
        <f>IF(ISEVEN(W920),MAX('Pump Design Summary'!$D$28:$H$28)+50,0)</f>
        <v>0</v>
      </c>
      <c r="Z920"/>
    </row>
    <row r="921" spans="21:26" x14ac:dyDescent="0.25">
      <c r="U921"/>
      <c r="V921"/>
      <c r="W921">
        <v>918</v>
      </c>
      <c r="X921">
        <f>((('Pump Design Summary'!$E$16-'Pump Design Summary'!$D$16)/1000)*W921)+'Pump Design Summary'!$D$16</f>
        <v>0</v>
      </c>
      <c r="Y921">
        <f>IF(ISEVEN(W921),MAX('Pump Design Summary'!$D$28:$H$28)+50,0)</f>
        <v>50</v>
      </c>
      <c r="Z921"/>
    </row>
    <row r="922" spans="21:26" x14ac:dyDescent="0.25">
      <c r="U922"/>
      <c r="V922"/>
      <c r="W922">
        <v>919</v>
      </c>
      <c r="X922">
        <f>((('Pump Design Summary'!$E$16-'Pump Design Summary'!$D$16)/1000)*W922)+'Pump Design Summary'!$D$16</f>
        <v>0</v>
      </c>
      <c r="Y922">
        <f>IF(ISEVEN(W922),MAX('Pump Design Summary'!$D$28:$H$28)+50,0)</f>
        <v>0</v>
      </c>
      <c r="Z922"/>
    </row>
    <row r="923" spans="21:26" x14ac:dyDescent="0.25">
      <c r="U923"/>
      <c r="V923"/>
      <c r="W923">
        <v>920</v>
      </c>
      <c r="X923">
        <f>((('Pump Design Summary'!$E$16-'Pump Design Summary'!$D$16)/1000)*W923)+'Pump Design Summary'!$D$16</f>
        <v>0</v>
      </c>
      <c r="Y923">
        <f>IF(ISEVEN(W923),MAX('Pump Design Summary'!$D$28:$H$28)+50,0)</f>
        <v>50</v>
      </c>
      <c r="Z923"/>
    </row>
    <row r="924" spans="21:26" x14ac:dyDescent="0.25">
      <c r="U924"/>
      <c r="V924"/>
      <c r="W924">
        <v>921</v>
      </c>
      <c r="X924">
        <f>((('Pump Design Summary'!$E$16-'Pump Design Summary'!$D$16)/1000)*W924)+'Pump Design Summary'!$D$16</f>
        <v>0</v>
      </c>
      <c r="Y924">
        <f>IF(ISEVEN(W924),MAX('Pump Design Summary'!$D$28:$H$28)+50,0)</f>
        <v>0</v>
      </c>
      <c r="Z924"/>
    </row>
    <row r="925" spans="21:26" x14ac:dyDescent="0.25">
      <c r="U925"/>
      <c r="V925"/>
      <c r="W925">
        <v>922</v>
      </c>
      <c r="X925">
        <f>((('Pump Design Summary'!$E$16-'Pump Design Summary'!$D$16)/1000)*W925)+'Pump Design Summary'!$D$16</f>
        <v>0</v>
      </c>
      <c r="Y925">
        <f>IF(ISEVEN(W925),MAX('Pump Design Summary'!$D$28:$H$28)+50,0)</f>
        <v>50</v>
      </c>
      <c r="Z925"/>
    </row>
    <row r="926" spans="21:26" x14ac:dyDescent="0.25">
      <c r="U926"/>
      <c r="V926"/>
      <c r="W926">
        <v>923</v>
      </c>
      <c r="X926">
        <f>((('Pump Design Summary'!$E$16-'Pump Design Summary'!$D$16)/1000)*W926)+'Pump Design Summary'!$D$16</f>
        <v>0</v>
      </c>
      <c r="Y926">
        <f>IF(ISEVEN(W926),MAX('Pump Design Summary'!$D$28:$H$28)+50,0)</f>
        <v>0</v>
      </c>
      <c r="Z926"/>
    </row>
    <row r="927" spans="21:26" x14ac:dyDescent="0.25">
      <c r="U927"/>
      <c r="V927"/>
      <c r="W927">
        <v>924</v>
      </c>
      <c r="X927">
        <f>((('Pump Design Summary'!$E$16-'Pump Design Summary'!$D$16)/1000)*W927)+'Pump Design Summary'!$D$16</f>
        <v>0</v>
      </c>
      <c r="Y927">
        <f>IF(ISEVEN(W927),MAX('Pump Design Summary'!$D$28:$H$28)+50,0)</f>
        <v>50</v>
      </c>
      <c r="Z927"/>
    </row>
    <row r="928" spans="21:26" x14ac:dyDescent="0.25">
      <c r="U928"/>
      <c r="V928"/>
      <c r="W928">
        <v>925</v>
      </c>
      <c r="X928">
        <f>((('Pump Design Summary'!$E$16-'Pump Design Summary'!$D$16)/1000)*W928)+'Pump Design Summary'!$D$16</f>
        <v>0</v>
      </c>
      <c r="Y928">
        <f>IF(ISEVEN(W928),MAX('Pump Design Summary'!$D$28:$H$28)+50,0)</f>
        <v>0</v>
      </c>
      <c r="Z928"/>
    </row>
    <row r="929" spans="21:26" x14ac:dyDescent="0.25">
      <c r="U929"/>
      <c r="V929"/>
      <c r="W929">
        <v>926</v>
      </c>
      <c r="X929">
        <f>((('Pump Design Summary'!$E$16-'Pump Design Summary'!$D$16)/1000)*W929)+'Pump Design Summary'!$D$16</f>
        <v>0</v>
      </c>
      <c r="Y929">
        <f>IF(ISEVEN(W929),MAX('Pump Design Summary'!$D$28:$H$28)+50,0)</f>
        <v>50</v>
      </c>
      <c r="Z929"/>
    </row>
    <row r="930" spans="21:26" x14ac:dyDescent="0.25">
      <c r="U930"/>
      <c r="V930"/>
      <c r="W930">
        <v>927</v>
      </c>
      <c r="X930">
        <f>((('Pump Design Summary'!$E$16-'Pump Design Summary'!$D$16)/1000)*W930)+'Pump Design Summary'!$D$16</f>
        <v>0</v>
      </c>
      <c r="Y930">
        <f>IF(ISEVEN(W930),MAX('Pump Design Summary'!$D$28:$H$28)+50,0)</f>
        <v>0</v>
      </c>
      <c r="Z930"/>
    </row>
    <row r="931" spans="21:26" x14ac:dyDescent="0.25">
      <c r="U931"/>
      <c r="V931"/>
      <c r="W931">
        <v>928</v>
      </c>
      <c r="X931">
        <f>((('Pump Design Summary'!$E$16-'Pump Design Summary'!$D$16)/1000)*W931)+'Pump Design Summary'!$D$16</f>
        <v>0</v>
      </c>
      <c r="Y931">
        <f>IF(ISEVEN(W931),MAX('Pump Design Summary'!$D$28:$H$28)+50,0)</f>
        <v>50</v>
      </c>
      <c r="Z931"/>
    </row>
    <row r="932" spans="21:26" x14ac:dyDescent="0.25">
      <c r="U932"/>
      <c r="V932"/>
      <c r="W932">
        <v>929</v>
      </c>
      <c r="X932">
        <f>((('Pump Design Summary'!$E$16-'Pump Design Summary'!$D$16)/1000)*W932)+'Pump Design Summary'!$D$16</f>
        <v>0</v>
      </c>
      <c r="Y932">
        <f>IF(ISEVEN(W932),MAX('Pump Design Summary'!$D$28:$H$28)+50,0)</f>
        <v>0</v>
      </c>
      <c r="Z932"/>
    </row>
    <row r="933" spans="21:26" x14ac:dyDescent="0.25">
      <c r="U933"/>
      <c r="V933"/>
      <c r="W933">
        <v>930</v>
      </c>
      <c r="X933">
        <f>((('Pump Design Summary'!$E$16-'Pump Design Summary'!$D$16)/1000)*W933)+'Pump Design Summary'!$D$16</f>
        <v>0</v>
      </c>
      <c r="Y933">
        <f>IF(ISEVEN(W933),MAX('Pump Design Summary'!$D$28:$H$28)+50,0)</f>
        <v>50</v>
      </c>
      <c r="Z933"/>
    </row>
    <row r="934" spans="21:26" x14ac:dyDescent="0.25">
      <c r="U934"/>
      <c r="V934"/>
      <c r="W934">
        <v>931</v>
      </c>
      <c r="X934">
        <f>((('Pump Design Summary'!$E$16-'Pump Design Summary'!$D$16)/1000)*W934)+'Pump Design Summary'!$D$16</f>
        <v>0</v>
      </c>
      <c r="Y934">
        <f>IF(ISEVEN(W934),MAX('Pump Design Summary'!$D$28:$H$28)+50,0)</f>
        <v>0</v>
      </c>
      <c r="Z934"/>
    </row>
    <row r="935" spans="21:26" x14ac:dyDescent="0.25">
      <c r="U935"/>
      <c r="V935"/>
      <c r="W935">
        <v>932</v>
      </c>
      <c r="X935">
        <f>((('Pump Design Summary'!$E$16-'Pump Design Summary'!$D$16)/1000)*W935)+'Pump Design Summary'!$D$16</f>
        <v>0</v>
      </c>
      <c r="Y935">
        <f>IF(ISEVEN(W935),MAX('Pump Design Summary'!$D$28:$H$28)+50,0)</f>
        <v>50</v>
      </c>
      <c r="Z935"/>
    </row>
    <row r="936" spans="21:26" x14ac:dyDescent="0.25">
      <c r="U936"/>
      <c r="V936"/>
      <c r="W936">
        <v>933</v>
      </c>
      <c r="X936">
        <f>((('Pump Design Summary'!$E$16-'Pump Design Summary'!$D$16)/1000)*W936)+'Pump Design Summary'!$D$16</f>
        <v>0</v>
      </c>
      <c r="Y936">
        <f>IF(ISEVEN(W936),MAX('Pump Design Summary'!$D$28:$H$28)+50,0)</f>
        <v>0</v>
      </c>
      <c r="Z936"/>
    </row>
    <row r="937" spans="21:26" x14ac:dyDescent="0.25">
      <c r="U937"/>
      <c r="V937"/>
      <c r="W937">
        <v>934</v>
      </c>
      <c r="X937">
        <f>((('Pump Design Summary'!$E$16-'Pump Design Summary'!$D$16)/1000)*W937)+'Pump Design Summary'!$D$16</f>
        <v>0</v>
      </c>
      <c r="Y937">
        <f>IF(ISEVEN(W937),MAX('Pump Design Summary'!$D$28:$H$28)+50,0)</f>
        <v>50</v>
      </c>
      <c r="Z937"/>
    </row>
    <row r="938" spans="21:26" x14ac:dyDescent="0.25">
      <c r="U938"/>
      <c r="V938"/>
      <c r="W938">
        <v>935</v>
      </c>
      <c r="X938">
        <f>((('Pump Design Summary'!$E$16-'Pump Design Summary'!$D$16)/1000)*W938)+'Pump Design Summary'!$D$16</f>
        <v>0</v>
      </c>
      <c r="Y938">
        <f>IF(ISEVEN(W938),MAX('Pump Design Summary'!$D$28:$H$28)+50,0)</f>
        <v>0</v>
      </c>
      <c r="Z938"/>
    </row>
    <row r="939" spans="21:26" x14ac:dyDescent="0.25">
      <c r="U939"/>
      <c r="V939"/>
      <c r="W939">
        <v>936</v>
      </c>
      <c r="X939">
        <f>((('Pump Design Summary'!$E$16-'Pump Design Summary'!$D$16)/1000)*W939)+'Pump Design Summary'!$D$16</f>
        <v>0</v>
      </c>
      <c r="Y939">
        <f>IF(ISEVEN(W939),MAX('Pump Design Summary'!$D$28:$H$28)+50,0)</f>
        <v>50</v>
      </c>
      <c r="Z939"/>
    </row>
    <row r="940" spans="21:26" x14ac:dyDescent="0.25">
      <c r="U940"/>
      <c r="V940"/>
      <c r="W940">
        <v>937</v>
      </c>
      <c r="X940">
        <f>((('Pump Design Summary'!$E$16-'Pump Design Summary'!$D$16)/1000)*W940)+'Pump Design Summary'!$D$16</f>
        <v>0</v>
      </c>
      <c r="Y940">
        <f>IF(ISEVEN(W940),MAX('Pump Design Summary'!$D$28:$H$28)+50,0)</f>
        <v>0</v>
      </c>
      <c r="Z940"/>
    </row>
    <row r="941" spans="21:26" x14ac:dyDescent="0.25">
      <c r="U941"/>
      <c r="V941"/>
      <c r="W941">
        <v>938</v>
      </c>
      <c r="X941">
        <f>((('Pump Design Summary'!$E$16-'Pump Design Summary'!$D$16)/1000)*W941)+'Pump Design Summary'!$D$16</f>
        <v>0</v>
      </c>
      <c r="Y941">
        <f>IF(ISEVEN(W941),MAX('Pump Design Summary'!$D$28:$H$28)+50,0)</f>
        <v>50</v>
      </c>
      <c r="Z941"/>
    </row>
    <row r="942" spans="21:26" x14ac:dyDescent="0.25">
      <c r="U942"/>
      <c r="V942"/>
      <c r="W942">
        <v>939</v>
      </c>
      <c r="X942">
        <f>((('Pump Design Summary'!$E$16-'Pump Design Summary'!$D$16)/1000)*W942)+'Pump Design Summary'!$D$16</f>
        <v>0</v>
      </c>
      <c r="Y942">
        <f>IF(ISEVEN(W942),MAX('Pump Design Summary'!$D$28:$H$28)+50,0)</f>
        <v>0</v>
      </c>
      <c r="Z942"/>
    </row>
    <row r="943" spans="21:26" x14ac:dyDescent="0.25">
      <c r="U943"/>
      <c r="V943"/>
      <c r="W943">
        <v>940</v>
      </c>
      <c r="X943">
        <f>((('Pump Design Summary'!$E$16-'Pump Design Summary'!$D$16)/1000)*W943)+'Pump Design Summary'!$D$16</f>
        <v>0</v>
      </c>
      <c r="Y943">
        <f>IF(ISEVEN(W943),MAX('Pump Design Summary'!$D$28:$H$28)+50,0)</f>
        <v>50</v>
      </c>
      <c r="Z943"/>
    </row>
    <row r="944" spans="21:26" x14ac:dyDescent="0.25">
      <c r="U944"/>
      <c r="V944"/>
      <c r="W944">
        <v>941</v>
      </c>
      <c r="X944">
        <f>((('Pump Design Summary'!$E$16-'Pump Design Summary'!$D$16)/1000)*W944)+'Pump Design Summary'!$D$16</f>
        <v>0</v>
      </c>
      <c r="Y944">
        <f>IF(ISEVEN(W944),MAX('Pump Design Summary'!$D$28:$H$28)+50,0)</f>
        <v>0</v>
      </c>
      <c r="Z944"/>
    </row>
    <row r="945" spans="21:26" x14ac:dyDescent="0.25">
      <c r="U945"/>
      <c r="V945"/>
      <c r="W945">
        <v>942</v>
      </c>
      <c r="X945">
        <f>((('Pump Design Summary'!$E$16-'Pump Design Summary'!$D$16)/1000)*W945)+'Pump Design Summary'!$D$16</f>
        <v>0</v>
      </c>
      <c r="Y945">
        <f>IF(ISEVEN(W945),MAX('Pump Design Summary'!$D$28:$H$28)+50,0)</f>
        <v>50</v>
      </c>
      <c r="Z945"/>
    </row>
    <row r="946" spans="21:26" x14ac:dyDescent="0.25">
      <c r="U946"/>
      <c r="V946"/>
      <c r="W946">
        <v>943</v>
      </c>
      <c r="X946">
        <f>((('Pump Design Summary'!$E$16-'Pump Design Summary'!$D$16)/1000)*W946)+'Pump Design Summary'!$D$16</f>
        <v>0</v>
      </c>
      <c r="Y946">
        <f>IF(ISEVEN(W946),MAX('Pump Design Summary'!$D$28:$H$28)+50,0)</f>
        <v>0</v>
      </c>
      <c r="Z946"/>
    </row>
    <row r="947" spans="21:26" x14ac:dyDescent="0.25">
      <c r="U947"/>
      <c r="V947"/>
      <c r="W947">
        <v>944</v>
      </c>
      <c r="X947">
        <f>((('Pump Design Summary'!$E$16-'Pump Design Summary'!$D$16)/1000)*W947)+'Pump Design Summary'!$D$16</f>
        <v>0</v>
      </c>
      <c r="Y947">
        <f>IF(ISEVEN(W947),MAX('Pump Design Summary'!$D$28:$H$28)+50,0)</f>
        <v>50</v>
      </c>
      <c r="Z947"/>
    </row>
    <row r="948" spans="21:26" x14ac:dyDescent="0.25">
      <c r="U948"/>
      <c r="V948"/>
      <c r="W948">
        <v>945</v>
      </c>
      <c r="X948">
        <f>((('Pump Design Summary'!$E$16-'Pump Design Summary'!$D$16)/1000)*W948)+'Pump Design Summary'!$D$16</f>
        <v>0</v>
      </c>
      <c r="Y948">
        <f>IF(ISEVEN(W948),MAX('Pump Design Summary'!$D$28:$H$28)+50,0)</f>
        <v>0</v>
      </c>
      <c r="Z948"/>
    </row>
    <row r="949" spans="21:26" x14ac:dyDescent="0.25">
      <c r="U949"/>
      <c r="V949"/>
      <c r="W949">
        <v>946</v>
      </c>
      <c r="X949">
        <f>((('Pump Design Summary'!$E$16-'Pump Design Summary'!$D$16)/1000)*W949)+'Pump Design Summary'!$D$16</f>
        <v>0</v>
      </c>
      <c r="Y949">
        <f>IF(ISEVEN(W949),MAX('Pump Design Summary'!$D$28:$H$28)+50,0)</f>
        <v>50</v>
      </c>
      <c r="Z949"/>
    </row>
    <row r="950" spans="21:26" x14ac:dyDescent="0.25">
      <c r="U950"/>
      <c r="V950"/>
      <c r="W950">
        <v>947</v>
      </c>
      <c r="X950">
        <f>((('Pump Design Summary'!$E$16-'Pump Design Summary'!$D$16)/1000)*W950)+'Pump Design Summary'!$D$16</f>
        <v>0</v>
      </c>
      <c r="Y950">
        <f>IF(ISEVEN(W950),MAX('Pump Design Summary'!$D$28:$H$28)+50,0)</f>
        <v>0</v>
      </c>
      <c r="Z950"/>
    </row>
    <row r="951" spans="21:26" x14ac:dyDescent="0.25">
      <c r="U951"/>
      <c r="V951"/>
      <c r="W951">
        <v>948</v>
      </c>
      <c r="X951">
        <f>((('Pump Design Summary'!$E$16-'Pump Design Summary'!$D$16)/1000)*W951)+'Pump Design Summary'!$D$16</f>
        <v>0</v>
      </c>
      <c r="Y951">
        <f>IF(ISEVEN(W951),MAX('Pump Design Summary'!$D$28:$H$28)+50,0)</f>
        <v>50</v>
      </c>
      <c r="Z951"/>
    </row>
    <row r="952" spans="21:26" x14ac:dyDescent="0.25">
      <c r="U952"/>
      <c r="V952"/>
      <c r="W952">
        <v>949</v>
      </c>
      <c r="X952">
        <f>((('Pump Design Summary'!$E$16-'Pump Design Summary'!$D$16)/1000)*W952)+'Pump Design Summary'!$D$16</f>
        <v>0</v>
      </c>
      <c r="Y952">
        <f>IF(ISEVEN(W952),MAX('Pump Design Summary'!$D$28:$H$28)+50,0)</f>
        <v>0</v>
      </c>
      <c r="Z952"/>
    </row>
    <row r="953" spans="21:26" x14ac:dyDescent="0.25">
      <c r="U953"/>
      <c r="V953"/>
      <c r="W953">
        <v>950</v>
      </c>
      <c r="X953">
        <f>((('Pump Design Summary'!$E$16-'Pump Design Summary'!$D$16)/1000)*W953)+'Pump Design Summary'!$D$16</f>
        <v>0</v>
      </c>
      <c r="Y953">
        <f>IF(ISEVEN(W953),MAX('Pump Design Summary'!$D$28:$H$28)+50,0)</f>
        <v>50</v>
      </c>
      <c r="Z953"/>
    </row>
    <row r="954" spans="21:26" x14ac:dyDescent="0.25">
      <c r="U954"/>
      <c r="V954"/>
      <c r="W954">
        <v>951</v>
      </c>
      <c r="X954">
        <f>((('Pump Design Summary'!$E$16-'Pump Design Summary'!$D$16)/1000)*W954)+'Pump Design Summary'!$D$16</f>
        <v>0</v>
      </c>
      <c r="Y954">
        <f>IF(ISEVEN(W954),MAX('Pump Design Summary'!$D$28:$H$28)+50,0)</f>
        <v>0</v>
      </c>
      <c r="Z954"/>
    </row>
    <row r="955" spans="21:26" x14ac:dyDescent="0.25">
      <c r="U955"/>
      <c r="V955"/>
      <c r="W955">
        <v>952</v>
      </c>
      <c r="X955">
        <f>((('Pump Design Summary'!$E$16-'Pump Design Summary'!$D$16)/1000)*W955)+'Pump Design Summary'!$D$16</f>
        <v>0</v>
      </c>
      <c r="Y955">
        <f>IF(ISEVEN(W955),MAX('Pump Design Summary'!$D$28:$H$28)+50,0)</f>
        <v>50</v>
      </c>
      <c r="Z955"/>
    </row>
    <row r="956" spans="21:26" x14ac:dyDescent="0.25">
      <c r="U956"/>
      <c r="V956"/>
      <c r="W956">
        <v>953</v>
      </c>
      <c r="X956">
        <f>((('Pump Design Summary'!$E$16-'Pump Design Summary'!$D$16)/1000)*W956)+'Pump Design Summary'!$D$16</f>
        <v>0</v>
      </c>
      <c r="Y956">
        <f>IF(ISEVEN(W956),MAX('Pump Design Summary'!$D$28:$H$28)+50,0)</f>
        <v>0</v>
      </c>
      <c r="Z956"/>
    </row>
    <row r="957" spans="21:26" x14ac:dyDescent="0.25">
      <c r="U957"/>
      <c r="V957"/>
      <c r="W957">
        <v>954</v>
      </c>
      <c r="X957">
        <f>((('Pump Design Summary'!$E$16-'Pump Design Summary'!$D$16)/1000)*W957)+'Pump Design Summary'!$D$16</f>
        <v>0</v>
      </c>
      <c r="Y957">
        <f>IF(ISEVEN(W957),MAX('Pump Design Summary'!$D$28:$H$28)+50,0)</f>
        <v>50</v>
      </c>
      <c r="Z957"/>
    </row>
    <row r="958" spans="21:26" x14ac:dyDescent="0.25">
      <c r="U958"/>
      <c r="V958"/>
      <c r="W958">
        <v>955</v>
      </c>
      <c r="X958">
        <f>((('Pump Design Summary'!$E$16-'Pump Design Summary'!$D$16)/1000)*W958)+'Pump Design Summary'!$D$16</f>
        <v>0</v>
      </c>
      <c r="Y958">
        <f>IF(ISEVEN(W958),MAX('Pump Design Summary'!$D$28:$H$28)+50,0)</f>
        <v>0</v>
      </c>
      <c r="Z958"/>
    </row>
    <row r="959" spans="21:26" x14ac:dyDescent="0.25">
      <c r="U959"/>
      <c r="V959"/>
      <c r="W959">
        <v>956</v>
      </c>
      <c r="X959">
        <f>((('Pump Design Summary'!$E$16-'Pump Design Summary'!$D$16)/1000)*W959)+'Pump Design Summary'!$D$16</f>
        <v>0</v>
      </c>
      <c r="Y959">
        <f>IF(ISEVEN(W959),MAX('Pump Design Summary'!$D$28:$H$28)+50,0)</f>
        <v>50</v>
      </c>
      <c r="Z959"/>
    </row>
    <row r="960" spans="21:26" x14ac:dyDescent="0.25">
      <c r="U960"/>
      <c r="V960"/>
      <c r="W960">
        <v>957</v>
      </c>
      <c r="X960">
        <f>((('Pump Design Summary'!$E$16-'Pump Design Summary'!$D$16)/1000)*W960)+'Pump Design Summary'!$D$16</f>
        <v>0</v>
      </c>
      <c r="Y960">
        <f>IF(ISEVEN(W960),MAX('Pump Design Summary'!$D$28:$H$28)+50,0)</f>
        <v>0</v>
      </c>
      <c r="Z960"/>
    </row>
    <row r="961" spans="21:26" x14ac:dyDescent="0.25">
      <c r="U961"/>
      <c r="V961"/>
      <c r="W961">
        <v>958</v>
      </c>
      <c r="X961">
        <f>((('Pump Design Summary'!$E$16-'Pump Design Summary'!$D$16)/1000)*W961)+'Pump Design Summary'!$D$16</f>
        <v>0</v>
      </c>
      <c r="Y961">
        <f>IF(ISEVEN(W961),MAX('Pump Design Summary'!$D$28:$H$28)+50,0)</f>
        <v>50</v>
      </c>
      <c r="Z961"/>
    </row>
    <row r="962" spans="21:26" x14ac:dyDescent="0.25">
      <c r="U962"/>
      <c r="V962"/>
      <c r="W962">
        <v>959</v>
      </c>
      <c r="X962">
        <f>((('Pump Design Summary'!$E$16-'Pump Design Summary'!$D$16)/1000)*W962)+'Pump Design Summary'!$D$16</f>
        <v>0</v>
      </c>
      <c r="Y962">
        <f>IF(ISEVEN(W962),MAX('Pump Design Summary'!$D$28:$H$28)+50,0)</f>
        <v>0</v>
      </c>
      <c r="Z962"/>
    </row>
    <row r="963" spans="21:26" x14ac:dyDescent="0.25">
      <c r="U963"/>
      <c r="V963"/>
      <c r="W963">
        <v>960</v>
      </c>
      <c r="X963">
        <f>((('Pump Design Summary'!$E$16-'Pump Design Summary'!$D$16)/1000)*W963)+'Pump Design Summary'!$D$16</f>
        <v>0</v>
      </c>
      <c r="Y963">
        <f>IF(ISEVEN(W963),MAX('Pump Design Summary'!$D$28:$H$28)+50,0)</f>
        <v>50</v>
      </c>
      <c r="Z963"/>
    </row>
    <row r="964" spans="21:26" x14ac:dyDescent="0.25">
      <c r="U964"/>
      <c r="V964"/>
      <c r="W964">
        <v>961</v>
      </c>
      <c r="X964">
        <f>((('Pump Design Summary'!$E$16-'Pump Design Summary'!$D$16)/1000)*W964)+'Pump Design Summary'!$D$16</f>
        <v>0</v>
      </c>
      <c r="Y964">
        <f>IF(ISEVEN(W964),MAX('Pump Design Summary'!$D$28:$H$28)+50,0)</f>
        <v>0</v>
      </c>
      <c r="Z964"/>
    </row>
    <row r="965" spans="21:26" x14ac:dyDescent="0.25">
      <c r="U965"/>
      <c r="V965"/>
      <c r="W965">
        <v>962</v>
      </c>
      <c r="X965">
        <f>((('Pump Design Summary'!$E$16-'Pump Design Summary'!$D$16)/1000)*W965)+'Pump Design Summary'!$D$16</f>
        <v>0</v>
      </c>
      <c r="Y965">
        <f>IF(ISEVEN(W965),MAX('Pump Design Summary'!$D$28:$H$28)+50,0)</f>
        <v>50</v>
      </c>
      <c r="Z965"/>
    </row>
    <row r="966" spans="21:26" x14ac:dyDescent="0.25">
      <c r="U966"/>
      <c r="V966"/>
      <c r="W966">
        <v>963</v>
      </c>
      <c r="X966">
        <f>((('Pump Design Summary'!$E$16-'Pump Design Summary'!$D$16)/1000)*W966)+'Pump Design Summary'!$D$16</f>
        <v>0</v>
      </c>
      <c r="Y966">
        <f>IF(ISEVEN(W966),MAX('Pump Design Summary'!$D$28:$H$28)+50,0)</f>
        <v>0</v>
      </c>
      <c r="Z966"/>
    </row>
    <row r="967" spans="21:26" x14ac:dyDescent="0.25">
      <c r="U967"/>
      <c r="V967"/>
      <c r="W967">
        <v>964</v>
      </c>
      <c r="X967">
        <f>((('Pump Design Summary'!$E$16-'Pump Design Summary'!$D$16)/1000)*W967)+'Pump Design Summary'!$D$16</f>
        <v>0</v>
      </c>
      <c r="Y967">
        <f>IF(ISEVEN(W967),MAX('Pump Design Summary'!$D$28:$H$28)+50,0)</f>
        <v>50</v>
      </c>
      <c r="Z967"/>
    </row>
    <row r="968" spans="21:26" x14ac:dyDescent="0.25">
      <c r="U968"/>
      <c r="V968"/>
      <c r="W968">
        <v>965</v>
      </c>
      <c r="X968">
        <f>((('Pump Design Summary'!$E$16-'Pump Design Summary'!$D$16)/1000)*W968)+'Pump Design Summary'!$D$16</f>
        <v>0</v>
      </c>
      <c r="Y968">
        <f>IF(ISEVEN(W968),MAX('Pump Design Summary'!$D$28:$H$28)+50,0)</f>
        <v>0</v>
      </c>
      <c r="Z968"/>
    </row>
    <row r="969" spans="21:26" x14ac:dyDescent="0.25">
      <c r="U969"/>
      <c r="V969"/>
      <c r="W969">
        <v>966</v>
      </c>
      <c r="X969">
        <f>((('Pump Design Summary'!$E$16-'Pump Design Summary'!$D$16)/1000)*W969)+'Pump Design Summary'!$D$16</f>
        <v>0</v>
      </c>
      <c r="Y969">
        <f>IF(ISEVEN(W969),MAX('Pump Design Summary'!$D$28:$H$28)+50,0)</f>
        <v>50</v>
      </c>
      <c r="Z969"/>
    </row>
    <row r="970" spans="21:26" x14ac:dyDescent="0.25">
      <c r="U970"/>
      <c r="V970"/>
      <c r="W970">
        <v>967</v>
      </c>
      <c r="X970">
        <f>((('Pump Design Summary'!$E$16-'Pump Design Summary'!$D$16)/1000)*W970)+'Pump Design Summary'!$D$16</f>
        <v>0</v>
      </c>
      <c r="Y970">
        <f>IF(ISEVEN(W970),MAX('Pump Design Summary'!$D$28:$H$28)+50,0)</f>
        <v>0</v>
      </c>
      <c r="Z970"/>
    </row>
    <row r="971" spans="21:26" x14ac:dyDescent="0.25">
      <c r="U971"/>
      <c r="V971"/>
      <c r="W971">
        <v>968</v>
      </c>
      <c r="X971">
        <f>((('Pump Design Summary'!$E$16-'Pump Design Summary'!$D$16)/1000)*W971)+'Pump Design Summary'!$D$16</f>
        <v>0</v>
      </c>
      <c r="Y971">
        <f>IF(ISEVEN(W971),MAX('Pump Design Summary'!$D$28:$H$28)+50,0)</f>
        <v>50</v>
      </c>
      <c r="Z971"/>
    </row>
    <row r="972" spans="21:26" x14ac:dyDescent="0.25">
      <c r="U972"/>
      <c r="V972"/>
      <c r="W972">
        <v>969</v>
      </c>
      <c r="X972">
        <f>((('Pump Design Summary'!$E$16-'Pump Design Summary'!$D$16)/1000)*W972)+'Pump Design Summary'!$D$16</f>
        <v>0</v>
      </c>
      <c r="Y972">
        <f>IF(ISEVEN(W972),MAX('Pump Design Summary'!$D$28:$H$28)+50,0)</f>
        <v>0</v>
      </c>
      <c r="Z972"/>
    </row>
    <row r="973" spans="21:26" x14ac:dyDescent="0.25">
      <c r="U973"/>
      <c r="V973"/>
      <c r="W973">
        <v>970</v>
      </c>
      <c r="X973">
        <f>((('Pump Design Summary'!$E$16-'Pump Design Summary'!$D$16)/1000)*W973)+'Pump Design Summary'!$D$16</f>
        <v>0</v>
      </c>
      <c r="Y973">
        <f>IF(ISEVEN(W973),MAX('Pump Design Summary'!$D$28:$H$28)+50,0)</f>
        <v>50</v>
      </c>
      <c r="Z973"/>
    </row>
    <row r="974" spans="21:26" x14ac:dyDescent="0.25">
      <c r="U974"/>
      <c r="V974"/>
      <c r="W974">
        <v>971</v>
      </c>
      <c r="X974">
        <f>((('Pump Design Summary'!$E$16-'Pump Design Summary'!$D$16)/1000)*W974)+'Pump Design Summary'!$D$16</f>
        <v>0</v>
      </c>
      <c r="Y974">
        <f>IF(ISEVEN(W974),MAX('Pump Design Summary'!$D$28:$H$28)+50,0)</f>
        <v>0</v>
      </c>
      <c r="Z974"/>
    </row>
    <row r="975" spans="21:26" x14ac:dyDescent="0.25">
      <c r="U975"/>
      <c r="V975"/>
      <c r="W975">
        <v>972</v>
      </c>
      <c r="X975">
        <f>((('Pump Design Summary'!$E$16-'Pump Design Summary'!$D$16)/1000)*W975)+'Pump Design Summary'!$D$16</f>
        <v>0</v>
      </c>
      <c r="Y975">
        <f>IF(ISEVEN(W975),MAX('Pump Design Summary'!$D$28:$H$28)+50,0)</f>
        <v>50</v>
      </c>
      <c r="Z975"/>
    </row>
    <row r="976" spans="21:26" x14ac:dyDescent="0.25">
      <c r="U976"/>
      <c r="V976"/>
      <c r="W976">
        <v>973</v>
      </c>
      <c r="X976">
        <f>((('Pump Design Summary'!$E$16-'Pump Design Summary'!$D$16)/1000)*W976)+'Pump Design Summary'!$D$16</f>
        <v>0</v>
      </c>
      <c r="Y976">
        <f>IF(ISEVEN(W976),MAX('Pump Design Summary'!$D$28:$H$28)+50,0)</f>
        <v>0</v>
      </c>
      <c r="Z976"/>
    </row>
    <row r="977" spans="21:26" x14ac:dyDescent="0.25">
      <c r="U977"/>
      <c r="V977"/>
      <c r="W977">
        <v>974</v>
      </c>
      <c r="X977">
        <f>((('Pump Design Summary'!$E$16-'Pump Design Summary'!$D$16)/1000)*W977)+'Pump Design Summary'!$D$16</f>
        <v>0</v>
      </c>
      <c r="Y977">
        <f>IF(ISEVEN(W977),MAX('Pump Design Summary'!$D$28:$H$28)+50,0)</f>
        <v>50</v>
      </c>
      <c r="Z977"/>
    </row>
    <row r="978" spans="21:26" x14ac:dyDescent="0.25">
      <c r="U978"/>
      <c r="V978"/>
      <c r="W978">
        <v>975</v>
      </c>
      <c r="X978">
        <f>((('Pump Design Summary'!$E$16-'Pump Design Summary'!$D$16)/1000)*W978)+'Pump Design Summary'!$D$16</f>
        <v>0</v>
      </c>
      <c r="Y978">
        <f>IF(ISEVEN(W978),MAX('Pump Design Summary'!$D$28:$H$28)+50,0)</f>
        <v>0</v>
      </c>
      <c r="Z978"/>
    </row>
    <row r="979" spans="21:26" x14ac:dyDescent="0.25">
      <c r="U979"/>
      <c r="V979"/>
      <c r="W979">
        <v>976</v>
      </c>
      <c r="X979">
        <f>((('Pump Design Summary'!$E$16-'Pump Design Summary'!$D$16)/1000)*W979)+'Pump Design Summary'!$D$16</f>
        <v>0</v>
      </c>
      <c r="Y979">
        <f>IF(ISEVEN(W979),MAX('Pump Design Summary'!$D$28:$H$28)+50,0)</f>
        <v>50</v>
      </c>
      <c r="Z979"/>
    </row>
    <row r="980" spans="21:26" x14ac:dyDescent="0.25">
      <c r="U980"/>
      <c r="V980"/>
      <c r="W980">
        <v>977</v>
      </c>
      <c r="X980">
        <f>((('Pump Design Summary'!$E$16-'Pump Design Summary'!$D$16)/1000)*W980)+'Pump Design Summary'!$D$16</f>
        <v>0</v>
      </c>
      <c r="Y980">
        <f>IF(ISEVEN(W980),MAX('Pump Design Summary'!$D$28:$H$28)+50,0)</f>
        <v>0</v>
      </c>
      <c r="Z980"/>
    </row>
    <row r="981" spans="21:26" x14ac:dyDescent="0.25">
      <c r="U981"/>
      <c r="V981"/>
      <c r="W981">
        <v>978</v>
      </c>
      <c r="X981">
        <f>((('Pump Design Summary'!$E$16-'Pump Design Summary'!$D$16)/1000)*W981)+'Pump Design Summary'!$D$16</f>
        <v>0</v>
      </c>
      <c r="Y981">
        <f>IF(ISEVEN(W981),MAX('Pump Design Summary'!$D$28:$H$28)+50,0)</f>
        <v>50</v>
      </c>
      <c r="Z981"/>
    </row>
    <row r="982" spans="21:26" x14ac:dyDescent="0.25">
      <c r="U982"/>
      <c r="V982"/>
      <c r="W982">
        <v>979</v>
      </c>
      <c r="X982">
        <f>((('Pump Design Summary'!$E$16-'Pump Design Summary'!$D$16)/1000)*W982)+'Pump Design Summary'!$D$16</f>
        <v>0</v>
      </c>
      <c r="Y982">
        <f>IF(ISEVEN(W982),MAX('Pump Design Summary'!$D$28:$H$28)+50,0)</f>
        <v>0</v>
      </c>
      <c r="Z982"/>
    </row>
    <row r="983" spans="21:26" x14ac:dyDescent="0.25">
      <c r="U983"/>
      <c r="V983"/>
      <c r="W983">
        <v>980</v>
      </c>
      <c r="X983">
        <f>((('Pump Design Summary'!$E$16-'Pump Design Summary'!$D$16)/1000)*W983)+'Pump Design Summary'!$D$16</f>
        <v>0</v>
      </c>
      <c r="Y983">
        <f>IF(ISEVEN(W983),MAX('Pump Design Summary'!$D$28:$H$28)+50,0)</f>
        <v>50</v>
      </c>
      <c r="Z983"/>
    </row>
    <row r="984" spans="21:26" x14ac:dyDescent="0.25">
      <c r="U984"/>
      <c r="V984"/>
      <c r="W984">
        <v>981</v>
      </c>
      <c r="X984">
        <f>((('Pump Design Summary'!$E$16-'Pump Design Summary'!$D$16)/1000)*W984)+'Pump Design Summary'!$D$16</f>
        <v>0</v>
      </c>
      <c r="Y984">
        <f>IF(ISEVEN(W984),MAX('Pump Design Summary'!$D$28:$H$28)+50,0)</f>
        <v>0</v>
      </c>
      <c r="Z984"/>
    </row>
    <row r="985" spans="21:26" x14ac:dyDescent="0.25">
      <c r="U985"/>
      <c r="V985"/>
      <c r="W985">
        <v>982</v>
      </c>
      <c r="X985">
        <f>((('Pump Design Summary'!$E$16-'Pump Design Summary'!$D$16)/1000)*W985)+'Pump Design Summary'!$D$16</f>
        <v>0</v>
      </c>
      <c r="Y985">
        <f>IF(ISEVEN(W985),MAX('Pump Design Summary'!$D$28:$H$28)+50,0)</f>
        <v>50</v>
      </c>
      <c r="Z985"/>
    </row>
    <row r="986" spans="21:26" x14ac:dyDescent="0.25">
      <c r="U986"/>
      <c r="V986"/>
      <c r="W986">
        <v>983</v>
      </c>
      <c r="X986">
        <f>((('Pump Design Summary'!$E$16-'Pump Design Summary'!$D$16)/1000)*W986)+'Pump Design Summary'!$D$16</f>
        <v>0</v>
      </c>
      <c r="Y986">
        <f>IF(ISEVEN(W986),MAX('Pump Design Summary'!$D$28:$H$28)+50,0)</f>
        <v>0</v>
      </c>
      <c r="Z986"/>
    </row>
    <row r="987" spans="21:26" x14ac:dyDescent="0.25">
      <c r="U987"/>
      <c r="V987"/>
      <c r="W987">
        <v>984</v>
      </c>
      <c r="X987">
        <f>((('Pump Design Summary'!$E$16-'Pump Design Summary'!$D$16)/1000)*W987)+'Pump Design Summary'!$D$16</f>
        <v>0</v>
      </c>
      <c r="Y987">
        <f>IF(ISEVEN(W987),MAX('Pump Design Summary'!$D$28:$H$28)+50,0)</f>
        <v>50</v>
      </c>
      <c r="Z987"/>
    </row>
    <row r="988" spans="21:26" x14ac:dyDescent="0.25">
      <c r="U988"/>
      <c r="V988"/>
      <c r="W988">
        <v>985</v>
      </c>
      <c r="X988">
        <f>((('Pump Design Summary'!$E$16-'Pump Design Summary'!$D$16)/1000)*W988)+'Pump Design Summary'!$D$16</f>
        <v>0</v>
      </c>
      <c r="Y988">
        <f>IF(ISEVEN(W988),MAX('Pump Design Summary'!$D$28:$H$28)+50,0)</f>
        <v>0</v>
      </c>
      <c r="Z988"/>
    </row>
    <row r="989" spans="21:26" x14ac:dyDescent="0.25">
      <c r="U989"/>
      <c r="V989"/>
      <c r="W989">
        <v>986</v>
      </c>
      <c r="X989">
        <f>((('Pump Design Summary'!$E$16-'Pump Design Summary'!$D$16)/1000)*W989)+'Pump Design Summary'!$D$16</f>
        <v>0</v>
      </c>
      <c r="Y989">
        <f>IF(ISEVEN(W989),MAX('Pump Design Summary'!$D$28:$H$28)+50,0)</f>
        <v>50</v>
      </c>
      <c r="Z989"/>
    </row>
    <row r="990" spans="21:26" x14ac:dyDescent="0.25">
      <c r="U990"/>
      <c r="V990"/>
      <c r="W990">
        <v>987</v>
      </c>
      <c r="X990">
        <f>((('Pump Design Summary'!$E$16-'Pump Design Summary'!$D$16)/1000)*W990)+'Pump Design Summary'!$D$16</f>
        <v>0</v>
      </c>
      <c r="Y990">
        <f>IF(ISEVEN(W990),MAX('Pump Design Summary'!$D$28:$H$28)+50,0)</f>
        <v>0</v>
      </c>
      <c r="Z990"/>
    </row>
    <row r="991" spans="21:26" x14ac:dyDescent="0.25">
      <c r="U991"/>
      <c r="V991"/>
      <c r="W991">
        <v>988</v>
      </c>
      <c r="X991">
        <f>((('Pump Design Summary'!$E$16-'Pump Design Summary'!$D$16)/1000)*W991)+'Pump Design Summary'!$D$16</f>
        <v>0</v>
      </c>
      <c r="Y991">
        <f>IF(ISEVEN(W991),MAX('Pump Design Summary'!$D$28:$H$28)+50,0)</f>
        <v>50</v>
      </c>
      <c r="Z991"/>
    </row>
    <row r="992" spans="21:26" x14ac:dyDescent="0.25">
      <c r="U992"/>
      <c r="V992"/>
      <c r="W992">
        <v>989</v>
      </c>
      <c r="X992">
        <f>((('Pump Design Summary'!$E$16-'Pump Design Summary'!$D$16)/1000)*W992)+'Pump Design Summary'!$D$16</f>
        <v>0</v>
      </c>
      <c r="Y992">
        <f>IF(ISEVEN(W992),MAX('Pump Design Summary'!$D$28:$H$28)+50,0)</f>
        <v>0</v>
      </c>
      <c r="Z992"/>
    </row>
    <row r="993" spans="21:26" x14ac:dyDescent="0.25">
      <c r="U993"/>
      <c r="V993"/>
      <c r="W993">
        <v>990</v>
      </c>
      <c r="X993">
        <f>((('Pump Design Summary'!$E$16-'Pump Design Summary'!$D$16)/1000)*W993)+'Pump Design Summary'!$D$16</f>
        <v>0</v>
      </c>
      <c r="Y993">
        <f>IF(ISEVEN(W993),MAX('Pump Design Summary'!$D$28:$H$28)+50,0)</f>
        <v>50</v>
      </c>
      <c r="Z993"/>
    </row>
    <row r="994" spans="21:26" x14ac:dyDescent="0.25">
      <c r="U994"/>
      <c r="V994"/>
      <c r="W994">
        <v>991</v>
      </c>
      <c r="X994">
        <f>((('Pump Design Summary'!$E$16-'Pump Design Summary'!$D$16)/1000)*W994)+'Pump Design Summary'!$D$16</f>
        <v>0</v>
      </c>
      <c r="Y994">
        <f>IF(ISEVEN(W994),MAX('Pump Design Summary'!$D$28:$H$28)+50,0)</f>
        <v>0</v>
      </c>
      <c r="Z994"/>
    </row>
    <row r="995" spans="21:26" x14ac:dyDescent="0.25">
      <c r="U995"/>
      <c r="V995"/>
      <c r="W995">
        <v>992</v>
      </c>
      <c r="X995">
        <f>((('Pump Design Summary'!$E$16-'Pump Design Summary'!$D$16)/1000)*W995)+'Pump Design Summary'!$D$16</f>
        <v>0</v>
      </c>
      <c r="Y995">
        <f>IF(ISEVEN(W995),MAX('Pump Design Summary'!$D$28:$H$28)+50,0)</f>
        <v>50</v>
      </c>
      <c r="Z995"/>
    </row>
    <row r="996" spans="21:26" x14ac:dyDescent="0.25">
      <c r="U996"/>
      <c r="V996"/>
      <c r="W996">
        <v>993</v>
      </c>
      <c r="X996">
        <f>((('Pump Design Summary'!$E$16-'Pump Design Summary'!$D$16)/1000)*W996)+'Pump Design Summary'!$D$16</f>
        <v>0</v>
      </c>
      <c r="Y996">
        <f>IF(ISEVEN(W996),MAX('Pump Design Summary'!$D$28:$H$28)+50,0)</f>
        <v>0</v>
      </c>
      <c r="Z996"/>
    </row>
    <row r="997" spans="21:26" x14ac:dyDescent="0.25">
      <c r="U997"/>
      <c r="V997"/>
      <c r="W997">
        <v>994</v>
      </c>
      <c r="X997">
        <f>((('Pump Design Summary'!$E$16-'Pump Design Summary'!$D$16)/1000)*W997)+'Pump Design Summary'!$D$16</f>
        <v>0</v>
      </c>
      <c r="Y997">
        <f>IF(ISEVEN(W997),MAX('Pump Design Summary'!$D$28:$H$28)+50,0)</f>
        <v>50</v>
      </c>
      <c r="Z997"/>
    </row>
    <row r="998" spans="21:26" x14ac:dyDescent="0.25">
      <c r="U998"/>
      <c r="V998"/>
      <c r="W998">
        <v>995</v>
      </c>
      <c r="X998">
        <f>((('Pump Design Summary'!$E$16-'Pump Design Summary'!$D$16)/1000)*W998)+'Pump Design Summary'!$D$16</f>
        <v>0</v>
      </c>
      <c r="Y998">
        <f>IF(ISEVEN(W998),MAX('Pump Design Summary'!$D$28:$H$28)+50,0)</f>
        <v>0</v>
      </c>
      <c r="Z998"/>
    </row>
    <row r="999" spans="21:26" x14ac:dyDescent="0.25">
      <c r="U999"/>
      <c r="V999"/>
      <c r="W999">
        <v>996</v>
      </c>
      <c r="X999">
        <f>((('Pump Design Summary'!$E$16-'Pump Design Summary'!$D$16)/1000)*W999)+'Pump Design Summary'!$D$16</f>
        <v>0</v>
      </c>
      <c r="Y999">
        <f>IF(ISEVEN(W999),MAX('Pump Design Summary'!$D$28:$H$28)+50,0)</f>
        <v>50</v>
      </c>
      <c r="Z999"/>
    </row>
    <row r="1000" spans="21:26" x14ac:dyDescent="0.25">
      <c r="U1000"/>
      <c r="V1000"/>
      <c r="W1000">
        <v>997</v>
      </c>
      <c r="X1000">
        <f>((('Pump Design Summary'!$E$16-'Pump Design Summary'!$D$16)/1000)*W1000)+'Pump Design Summary'!$D$16</f>
        <v>0</v>
      </c>
      <c r="Y1000">
        <f>IF(ISEVEN(W1000),MAX('Pump Design Summary'!$D$28:$H$28)+50,0)</f>
        <v>0</v>
      </c>
      <c r="Z1000"/>
    </row>
    <row r="1001" spans="21:26" x14ac:dyDescent="0.25">
      <c r="U1001"/>
      <c r="V1001"/>
      <c r="W1001">
        <v>998</v>
      </c>
      <c r="X1001">
        <f>((('Pump Design Summary'!$E$16-'Pump Design Summary'!$D$16)/1000)*W1001)+'Pump Design Summary'!$D$16</f>
        <v>0</v>
      </c>
      <c r="Y1001">
        <f>IF(ISEVEN(W1001),MAX('Pump Design Summary'!$D$28:$H$28)+50,0)</f>
        <v>50</v>
      </c>
      <c r="Z1001"/>
    </row>
    <row r="1002" spans="21:26" x14ac:dyDescent="0.25">
      <c r="U1002"/>
      <c r="V1002"/>
      <c r="W1002">
        <v>999</v>
      </c>
      <c r="X1002">
        <f>((('Pump Design Summary'!$E$16-'Pump Design Summary'!$D$16)/1000)*W1002)+'Pump Design Summary'!$D$16</f>
        <v>0</v>
      </c>
      <c r="Y1002">
        <f>IF(ISEVEN(W1002),MAX('Pump Design Summary'!$D$28:$H$28)+50,0)</f>
        <v>0</v>
      </c>
      <c r="Z1002"/>
    </row>
    <row r="1003" spans="21:26" x14ac:dyDescent="0.25">
      <c r="U1003"/>
      <c r="V1003"/>
      <c r="W1003">
        <v>1000</v>
      </c>
      <c r="X1003">
        <f>((('Pump Design Summary'!$E$16-'Pump Design Summary'!$D$16)/1000)*W1003)+'Pump Design Summary'!$D$16</f>
        <v>0</v>
      </c>
      <c r="Y1003">
        <f>IF(ISEVEN(W1003),MAX('Pump Design Summary'!$D$28:$H$28)+50,0)</f>
        <v>50</v>
      </c>
      <c r="Z1003"/>
    </row>
    <row r="1004" spans="21:26" x14ac:dyDescent="0.25">
      <c r="U1004"/>
      <c r="V1004"/>
      <c r="W1004"/>
      <c r="X1004"/>
      <c r="Y1004"/>
      <c r="Z1004"/>
    </row>
  </sheetData>
  <mergeCells count="13">
    <mergeCell ref="I71:O71"/>
    <mergeCell ref="A75:A83"/>
    <mergeCell ref="C40:E40"/>
    <mergeCell ref="F40:H40"/>
    <mergeCell ref="B3:B7"/>
    <mergeCell ref="E8:E9"/>
    <mergeCell ref="B8:B18"/>
    <mergeCell ref="B19:B24"/>
    <mergeCell ref="B25:B30"/>
    <mergeCell ref="C8:C9"/>
    <mergeCell ref="D8:D9"/>
    <mergeCell ref="F8:H8"/>
    <mergeCell ref="C71:G71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1:K71"/>
  <sheetViews>
    <sheetView zoomScaleNormal="100" workbookViewId="0">
      <selection activeCell="D34" sqref="D34:H34"/>
    </sheetView>
  </sheetViews>
  <sheetFormatPr defaultRowHeight="15" x14ac:dyDescent="0.25"/>
  <cols>
    <col min="3" max="3" width="19.140625" bestFit="1" customWidth="1"/>
    <col min="4" max="8" width="12.140625" customWidth="1"/>
  </cols>
  <sheetData>
    <row r="1" spans="2:6" ht="21" x14ac:dyDescent="0.35">
      <c r="B1" s="54" t="s">
        <v>125</v>
      </c>
    </row>
    <row r="2" spans="2:6" x14ac:dyDescent="0.25">
      <c r="B2" s="46" t="s">
        <v>126</v>
      </c>
      <c r="C2" s="2"/>
    </row>
    <row r="3" spans="2:6" x14ac:dyDescent="0.25">
      <c r="B3" s="46" t="s">
        <v>127</v>
      </c>
      <c r="C3" s="2"/>
    </row>
    <row r="4" spans="2:6" x14ac:dyDescent="0.25">
      <c r="B4" s="46" t="s">
        <v>128</v>
      </c>
      <c r="C4" s="2"/>
    </row>
    <row r="6" spans="2:6" ht="15.75" thickBot="1" x14ac:dyDescent="0.3">
      <c r="B6" s="46" t="s">
        <v>129</v>
      </c>
    </row>
    <row r="7" spans="2:6" x14ac:dyDescent="0.25">
      <c r="B7" s="175" t="s">
        <v>130</v>
      </c>
      <c r="C7" s="79" t="s">
        <v>131</v>
      </c>
      <c r="D7" s="96">
        <f>'System Curve'!D16</f>
        <v>0</v>
      </c>
      <c r="E7" s="108"/>
      <c r="F7" s="5"/>
    </row>
    <row r="8" spans="2:6" x14ac:dyDescent="0.25">
      <c r="B8" s="176"/>
      <c r="C8" s="174" t="s">
        <v>132</v>
      </c>
      <c r="D8" s="97" t="s">
        <v>133</v>
      </c>
      <c r="E8" s="109" t="s">
        <v>134</v>
      </c>
      <c r="F8" s="6"/>
    </row>
    <row r="9" spans="2:6" x14ac:dyDescent="0.25">
      <c r="B9" s="176"/>
      <c r="C9" s="174"/>
      <c r="D9" s="97">
        <f>'System Curve'!D17</f>
        <v>0</v>
      </c>
      <c r="E9" s="109">
        <f>'System Curve'!E17</f>
        <v>0</v>
      </c>
      <c r="F9" s="6"/>
    </row>
    <row r="10" spans="2:6" ht="15.75" thickBot="1" x14ac:dyDescent="0.3">
      <c r="B10" s="177"/>
      <c r="C10" s="91" t="s">
        <v>135</v>
      </c>
      <c r="D10" s="98" t="e">
        <f>'System Curve'!D18</f>
        <v>#DIV/0!</v>
      </c>
      <c r="E10" s="110" t="e">
        <f>'System Curve'!E18</f>
        <v>#DIV/0!</v>
      </c>
      <c r="F10" s="8"/>
    </row>
    <row r="11" spans="2:6" x14ac:dyDescent="0.25">
      <c r="B11" s="179" t="s">
        <v>16</v>
      </c>
      <c r="C11" s="79" t="s">
        <v>67</v>
      </c>
      <c r="D11" s="105">
        <f>'Pump Curve'!D3</f>
        <v>0</v>
      </c>
      <c r="E11" s="9"/>
      <c r="F11" s="5"/>
    </row>
    <row r="12" spans="2:6" x14ac:dyDescent="0.25">
      <c r="B12" s="180"/>
      <c r="C12" s="82" t="s">
        <v>68</v>
      </c>
      <c r="D12" s="106">
        <f>'Pump Curve'!D4</f>
        <v>0</v>
      </c>
      <c r="F12" s="6"/>
    </row>
    <row r="13" spans="2:6" x14ac:dyDescent="0.25">
      <c r="B13" s="180"/>
      <c r="C13" s="82" t="s">
        <v>136</v>
      </c>
      <c r="D13" s="106">
        <f>'Pump Curve'!D5</f>
        <v>0</v>
      </c>
      <c r="F13" s="6"/>
    </row>
    <row r="14" spans="2:6" x14ac:dyDescent="0.25">
      <c r="B14" s="180"/>
      <c r="C14" s="82" t="s">
        <v>137</v>
      </c>
      <c r="D14" s="97">
        <f>'Pump Curve'!D6</f>
        <v>0</v>
      </c>
      <c r="F14" s="6"/>
    </row>
    <row r="15" spans="2:6" x14ac:dyDescent="0.25">
      <c r="B15" s="180"/>
      <c r="C15" s="188" t="s">
        <v>138</v>
      </c>
      <c r="D15" s="97" t="s">
        <v>139</v>
      </c>
      <c r="E15" s="94" t="s">
        <v>140</v>
      </c>
      <c r="F15" s="6"/>
    </row>
    <row r="16" spans="2:6" ht="15.75" thickBot="1" x14ac:dyDescent="0.3">
      <c r="B16" s="181"/>
      <c r="C16" s="189"/>
      <c r="D16" s="107">
        <f>'Pump Curve'!D7</f>
        <v>0</v>
      </c>
      <c r="E16" s="95">
        <f>'Pump Curve'!E7</f>
        <v>0</v>
      </c>
      <c r="F16" s="8"/>
    </row>
    <row r="17" spans="2:8" x14ac:dyDescent="0.25">
      <c r="B17" s="179" t="s">
        <v>141</v>
      </c>
      <c r="C17" s="79" t="s">
        <v>67</v>
      </c>
      <c r="D17" s="101"/>
      <c r="E17" s="9"/>
      <c r="F17" s="5"/>
    </row>
    <row r="18" spans="2:8" x14ac:dyDescent="0.25">
      <c r="B18" s="180"/>
      <c r="C18" s="82" t="s">
        <v>68</v>
      </c>
      <c r="D18" s="102"/>
      <c r="F18" s="6"/>
    </row>
    <row r="19" spans="2:8" x14ac:dyDescent="0.25">
      <c r="B19" s="180"/>
      <c r="C19" s="82" t="s">
        <v>142</v>
      </c>
      <c r="D19" s="103"/>
      <c r="F19" s="6"/>
    </row>
    <row r="20" spans="2:8" ht="15.75" thickBot="1" x14ac:dyDescent="0.3">
      <c r="B20" s="181"/>
      <c r="C20" s="91" t="s">
        <v>143</v>
      </c>
      <c r="D20" s="104"/>
      <c r="E20" s="11"/>
      <c r="F20" s="8"/>
    </row>
    <row r="21" spans="2:8" x14ac:dyDescent="0.25">
      <c r="B21" s="182" t="s">
        <v>144</v>
      </c>
      <c r="C21" s="79" t="s">
        <v>46</v>
      </c>
      <c r="D21" s="99">
        <f>'System Curve'!D31</f>
        <v>0</v>
      </c>
      <c r="E21" s="9"/>
      <c r="F21" s="5"/>
    </row>
    <row r="22" spans="2:8" x14ac:dyDescent="0.25">
      <c r="B22" s="183"/>
      <c r="C22" s="82" t="s">
        <v>48</v>
      </c>
      <c r="D22" s="97">
        <f>'System Curve'!D33</f>
        <v>0</v>
      </c>
      <c r="E22" s="141"/>
      <c r="F22" s="12"/>
    </row>
    <row r="23" spans="2:8" x14ac:dyDescent="0.25">
      <c r="B23" s="183"/>
      <c r="C23" s="82" t="s">
        <v>47</v>
      </c>
      <c r="D23" s="97">
        <f>'System Curve'!D32</f>
        <v>0</v>
      </c>
      <c r="E23" s="141"/>
      <c r="F23" s="12"/>
    </row>
    <row r="24" spans="2:8" x14ac:dyDescent="0.25">
      <c r="B24" s="183"/>
      <c r="C24" s="82" t="s">
        <v>145</v>
      </c>
      <c r="D24" s="190">
        <f>'System Curve'!D40</f>
        <v>0</v>
      </c>
      <c r="E24" s="141"/>
      <c r="F24" s="12"/>
    </row>
    <row r="25" spans="2:8" ht="15.75" thickBot="1" x14ac:dyDescent="0.3">
      <c r="B25" s="184"/>
      <c r="C25" s="91" t="s">
        <v>53</v>
      </c>
      <c r="D25" s="100">
        <f>'System Curve'!D49</f>
        <v>0</v>
      </c>
      <c r="E25" s="10"/>
      <c r="F25" s="139"/>
    </row>
    <row r="26" spans="2:8" ht="15.75" thickBot="1" x14ac:dyDescent="0.3">
      <c r="B26" s="185" t="s">
        <v>146</v>
      </c>
      <c r="C26" s="13" t="s">
        <v>91</v>
      </c>
      <c r="D26" s="75" t="s">
        <v>147</v>
      </c>
      <c r="E26" s="75" t="s">
        <v>148</v>
      </c>
      <c r="F26" s="75" t="s">
        <v>149</v>
      </c>
      <c r="G26" s="14" t="s">
        <v>150</v>
      </c>
      <c r="H26" s="15" t="s">
        <v>105</v>
      </c>
    </row>
    <row r="27" spans="2:8" x14ac:dyDescent="0.25">
      <c r="B27" s="186"/>
      <c r="C27" s="79" t="s">
        <v>151</v>
      </c>
      <c r="D27" s="80">
        <f>'System Curve'!E9</f>
        <v>0</v>
      </c>
      <c r="E27" s="80">
        <f>'System Curve'!E11</f>
        <v>0</v>
      </c>
      <c r="F27" s="80">
        <f>'System Curve'!E10</f>
        <v>0</v>
      </c>
      <c r="G27" s="80">
        <f>'System Curve'!E12</f>
        <v>0</v>
      </c>
      <c r="H27" s="81">
        <f>'System Curve'!E13</f>
        <v>0</v>
      </c>
    </row>
    <row r="28" spans="2:8" x14ac:dyDescent="0.25">
      <c r="B28" s="186"/>
      <c r="C28" s="82" t="s">
        <v>152</v>
      </c>
      <c r="D28" s="83"/>
      <c r="E28" s="83"/>
      <c r="F28" s="83"/>
      <c r="G28" s="83"/>
      <c r="H28" s="84"/>
    </row>
    <row r="29" spans="2:8" x14ac:dyDescent="0.25">
      <c r="B29" s="186"/>
      <c r="C29" s="82" t="s">
        <v>124</v>
      </c>
      <c r="D29" s="83"/>
      <c r="E29" s="83"/>
      <c r="F29" s="83"/>
      <c r="G29" s="83"/>
      <c r="H29" s="84"/>
    </row>
    <row r="30" spans="2:8" x14ac:dyDescent="0.25">
      <c r="B30" s="186"/>
      <c r="C30" s="82" t="s">
        <v>153</v>
      </c>
      <c r="D30" s="85" t="e">
        <f>D$29/$D$14</f>
        <v>#DIV/0!</v>
      </c>
      <c r="E30" s="85" t="e">
        <f>E$29/$D$14</f>
        <v>#DIV/0!</v>
      </c>
      <c r="F30" s="85" t="e">
        <f>0.5*F$29/$D$14</f>
        <v>#DIV/0!</v>
      </c>
      <c r="G30" s="85" t="e">
        <f>0.5*G$29/$D$14</f>
        <v>#DIV/0!</v>
      </c>
      <c r="H30" s="86" t="e">
        <f>0.5*H$29/$D$14</f>
        <v>#DIV/0!</v>
      </c>
    </row>
    <row r="31" spans="2:8" x14ac:dyDescent="0.25">
      <c r="B31" s="186"/>
      <c r="C31" s="82" t="s">
        <v>21</v>
      </c>
      <c r="D31" s="87" t="e">
        <f>(D29/449)/(0.25*PI()*($D$24/12)^2)</f>
        <v>#DIV/0!</v>
      </c>
      <c r="E31" s="87" t="e">
        <f>(E29/449)/(0.25*PI()*($D$24/12)^2)</f>
        <v>#DIV/0!</v>
      </c>
      <c r="F31" s="87" t="e">
        <f>(F29/449)/(0.25*PI()*($D$24/12)^2)</f>
        <v>#DIV/0!</v>
      </c>
      <c r="G31" s="87" t="e">
        <f>(G29/449)/(0.25*PI()*($D$24/12)^2)</f>
        <v>#DIV/0!</v>
      </c>
      <c r="H31" s="88" t="e">
        <f>(H29/449)/(0.25*PI()*($D$24/12)^2)</f>
        <v>#DIV/0!</v>
      </c>
    </row>
    <row r="32" spans="2:8" x14ac:dyDescent="0.25">
      <c r="B32" s="186"/>
      <c r="C32" s="82" t="s">
        <v>83</v>
      </c>
      <c r="D32" s="87" t="e">
        <f>'Pump Curve'!$T$29*('Pump Design Summary'!D29^3)+'Pump Curve'!$T$30*('Pump Design Summary'!D29^2)+'Pump Curve'!$T$31*('Pump Design Summary'!D29)+'Pump Curve'!$T$32</f>
        <v>#VALUE!</v>
      </c>
      <c r="E32" s="87" t="e">
        <f>'Pump Curve'!$T$29*('Pump Design Summary'!E29^3)+'Pump Curve'!$T$30*('Pump Design Summary'!E29^2)+'Pump Curve'!$T$31*('Pump Design Summary'!E29)+'Pump Curve'!$T$32</f>
        <v>#VALUE!</v>
      </c>
      <c r="F32" s="87" t="e">
        <f>'Pump Curve'!$T$29*(('Pump Design Summary'!F29/2)^3)+'Pump Curve'!$T$30*(('Pump Design Summary'!F29/2)^2)+'Pump Curve'!$T$31*(('Pump Design Summary'!F29/2))+'Pump Curve'!$T$32</f>
        <v>#VALUE!</v>
      </c>
      <c r="G32" s="87" t="e">
        <f>'Pump Curve'!$T$29*(('Pump Design Summary'!G29/2)^3)+'Pump Curve'!$T$30*(('Pump Design Summary'!G29/2)^2)+'Pump Curve'!$T$31*(('Pump Design Summary'!G29/2))+'Pump Curve'!$T$32</f>
        <v>#VALUE!</v>
      </c>
      <c r="H32" s="87" t="e">
        <f>'Pump Curve'!$T$29*(('Pump Design Summary'!H29/2)^3)+'Pump Curve'!$T$30*(('Pump Design Summary'!H29/2)^2)+'Pump Curve'!$T$31*(('Pump Design Summary'!H29/2))+'Pump Curve'!$T$32</f>
        <v>#VALUE!</v>
      </c>
    </row>
    <row r="33" spans="2:8" x14ac:dyDescent="0.25">
      <c r="B33" s="186"/>
      <c r="C33" s="82" t="s">
        <v>154</v>
      </c>
      <c r="D33" s="87" t="e">
        <f>'Pump Curve'!J26</f>
        <v>#DIV/0!</v>
      </c>
      <c r="E33" s="87" t="e">
        <f>'Pump Curve'!J27</f>
        <v>#DIV/0!</v>
      </c>
      <c r="F33" s="87" t="e">
        <f>'Pump Curve'!J28</f>
        <v>#DIV/0!</v>
      </c>
      <c r="G33" s="87" t="e">
        <f>'Pump Curve'!J29</f>
        <v>#DIV/0!</v>
      </c>
      <c r="H33" s="88" t="e">
        <f>'Pump Curve'!J30</f>
        <v>#DIV/0!</v>
      </c>
    </row>
    <row r="34" spans="2:8" x14ac:dyDescent="0.25">
      <c r="B34" s="186"/>
      <c r="C34" s="82" t="s">
        <v>155</v>
      </c>
      <c r="D34" s="89"/>
      <c r="E34" s="89"/>
      <c r="F34" s="89"/>
      <c r="G34" s="89"/>
      <c r="H34" s="90"/>
    </row>
    <row r="35" spans="2:8" x14ac:dyDescent="0.25">
      <c r="B35" s="186"/>
      <c r="C35" s="82" t="s">
        <v>156</v>
      </c>
      <c r="D35" s="87" t="e">
        <f>(D28*D29)/(3960*D34)</f>
        <v>#DIV/0!</v>
      </c>
      <c r="E35" s="87" t="e">
        <f t="shared" ref="E35" si="0">(E28*E29)/(3960*E34)</f>
        <v>#DIV/0!</v>
      </c>
      <c r="F35" s="87" t="e">
        <f>(F28*F29/2)/(3960*F34)</f>
        <v>#DIV/0!</v>
      </c>
      <c r="G35" s="87" t="e">
        <f>(G28*G29/2)/(3960*G34)</f>
        <v>#DIV/0!</v>
      </c>
      <c r="H35" s="88" t="e">
        <f>(H28*H29/2)/(3960*H34)</f>
        <v>#DIV/0!</v>
      </c>
    </row>
    <row r="36" spans="2:8" x14ac:dyDescent="0.25">
      <c r="B36" s="186"/>
      <c r="C36" s="82" t="s">
        <v>157</v>
      </c>
      <c r="D36" s="85" t="e">
        <f>D$35/$D$19</f>
        <v>#DIV/0!</v>
      </c>
      <c r="E36" s="85" t="e">
        <f>E$35/$D$19</f>
        <v>#DIV/0!</v>
      </c>
      <c r="F36" s="85" t="e">
        <f>F$35/$D$19</f>
        <v>#DIV/0!</v>
      </c>
      <c r="G36" s="85" t="e">
        <f>G$35/$D$19</f>
        <v>#DIV/0!</v>
      </c>
      <c r="H36" s="86" t="e">
        <f>H$35/$D$19</f>
        <v>#DIV/0!</v>
      </c>
    </row>
    <row r="37" spans="2:8" ht="15.75" thickBot="1" x14ac:dyDescent="0.3">
      <c r="B37" s="187"/>
      <c r="C37" s="91" t="s">
        <v>158</v>
      </c>
      <c r="D37" s="92">
        <f>D$34*$D$20</f>
        <v>0</v>
      </c>
      <c r="E37" s="92">
        <f>E$34*$D$20</f>
        <v>0</v>
      </c>
      <c r="F37" s="92">
        <f>F$34*$D$20</f>
        <v>0</v>
      </c>
      <c r="G37" s="92">
        <f>G$34*$D$20</f>
        <v>0</v>
      </c>
      <c r="H37" s="93">
        <f>H$34*$D$20</f>
        <v>0</v>
      </c>
    </row>
    <row r="39" spans="2:8" x14ac:dyDescent="0.25">
      <c r="B39" s="46" t="s">
        <v>159</v>
      </c>
    </row>
    <row r="40" spans="2:8" x14ac:dyDescent="0.25">
      <c r="B40" s="178" t="s">
        <v>160</v>
      </c>
      <c r="C40" s="178"/>
      <c r="D40" s="178"/>
      <c r="E40" s="178"/>
      <c r="F40" s="178"/>
      <c r="G40" s="178"/>
      <c r="H40" s="178"/>
    </row>
    <row r="41" spans="2:8" x14ac:dyDescent="0.25">
      <c r="B41" s="178" t="s">
        <v>161</v>
      </c>
      <c r="C41" s="178"/>
      <c r="D41" s="178"/>
      <c r="E41" s="178"/>
      <c r="F41" s="178"/>
      <c r="G41" s="178"/>
      <c r="H41" s="178"/>
    </row>
    <row r="42" spans="2:8" x14ac:dyDescent="0.25">
      <c r="B42" s="178" t="s">
        <v>171</v>
      </c>
      <c r="C42" s="178"/>
      <c r="D42" s="178"/>
      <c r="E42" s="178"/>
      <c r="F42" s="178"/>
      <c r="G42" s="178"/>
      <c r="H42" s="178"/>
    </row>
    <row r="43" spans="2:8" x14ac:dyDescent="0.25">
      <c r="B43" s="178" t="s">
        <v>172</v>
      </c>
      <c r="C43" s="178"/>
      <c r="D43" s="178"/>
      <c r="E43" s="178"/>
      <c r="F43" s="178"/>
      <c r="G43" s="178"/>
      <c r="H43" s="178"/>
    </row>
    <row r="44" spans="2:8" x14ac:dyDescent="0.25">
      <c r="B44" s="178" t="s">
        <v>173</v>
      </c>
      <c r="C44" s="178"/>
      <c r="D44" s="178"/>
      <c r="E44" s="178"/>
      <c r="F44" s="178"/>
      <c r="G44" s="178"/>
      <c r="H44" s="178"/>
    </row>
    <row r="45" spans="2:8" x14ac:dyDescent="0.25">
      <c r="B45" s="178" t="s">
        <v>174</v>
      </c>
      <c r="C45" s="178"/>
      <c r="D45" s="178"/>
      <c r="E45" s="178"/>
      <c r="F45" s="178"/>
      <c r="G45" s="178"/>
      <c r="H45" s="178"/>
    </row>
    <row r="46" spans="2:8" x14ac:dyDescent="0.25">
      <c r="B46" s="178" t="s">
        <v>175</v>
      </c>
      <c r="C46" s="178"/>
      <c r="D46" s="178"/>
      <c r="E46" s="178"/>
      <c r="F46" s="178"/>
      <c r="G46" s="178"/>
      <c r="H46" s="178"/>
    </row>
    <row r="47" spans="2:8" x14ac:dyDescent="0.25">
      <c r="B47" s="178"/>
      <c r="C47" s="178"/>
      <c r="D47" s="178"/>
      <c r="E47" s="178"/>
      <c r="F47" s="178"/>
      <c r="G47" s="178"/>
      <c r="H47" s="178"/>
    </row>
    <row r="48" spans="2:8" x14ac:dyDescent="0.25">
      <c r="B48" s="178"/>
      <c r="C48" s="178"/>
      <c r="D48" s="178"/>
      <c r="E48" s="178"/>
      <c r="F48" s="178"/>
      <c r="G48" s="178"/>
      <c r="H48" s="178"/>
    </row>
    <row r="49" spans="2:11" x14ac:dyDescent="0.25">
      <c r="B49" s="178"/>
      <c r="C49" s="178"/>
      <c r="D49" s="178"/>
      <c r="E49" s="178"/>
      <c r="F49" s="178"/>
      <c r="G49" s="178"/>
      <c r="H49" s="178"/>
    </row>
    <row r="59" spans="2:11" x14ac:dyDescent="0.25">
      <c r="J59" t="s">
        <v>162</v>
      </c>
      <c r="K59" t="str">
        <f>CONCATENATE(J60,C2,J61,D11,J67,D12,J62,D13,J66,J65,D24,J66,J67,'System Curve'!D31,J63,J64,D22)</f>
        <v>Pump Station # Pump Curves: 0 0 Pumps, 0 in. Impeller, 0 in.  Force Main, C=0</v>
      </c>
    </row>
    <row r="60" spans="2:11" x14ac:dyDescent="0.25">
      <c r="J60" s="55" t="s">
        <v>163</v>
      </c>
    </row>
    <row r="61" spans="2:11" x14ac:dyDescent="0.25">
      <c r="J61" s="55" t="s">
        <v>164</v>
      </c>
    </row>
    <row r="62" spans="2:11" x14ac:dyDescent="0.25">
      <c r="J62" s="55" t="s">
        <v>165</v>
      </c>
    </row>
    <row r="63" spans="2:11" x14ac:dyDescent="0.25">
      <c r="J63" s="55" t="s">
        <v>166</v>
      </c>
    </row>
    <row r="64" spans="2:11" x14ac:dyDescent="0.25">
      <c r="J64" s="55" t="s">
        <v>167</v>
      </c>
    </row>
    <row r="65" spans="10:11" x14ac:dyDescent="0.25">
      <c r="J65" s="55" t="s">
        <v>168</v>
      </c>
    </row>
    <row r="66" spans="10:11" x14ac:dyDescent="0.25">
      <c r="J66" s="55" t="s">
        <v>169</v>
      </c>
    </row>
    <row r="67" spans="10:11" x14ac:dyDescent="0.25">
      <c r="J67" s="55" t="s">
        <v>170</v>
      </c>
    </row>
    <row r="69" spans="10:11" x14ac:dyDescent="0.25">
      <c r="J69" s="55"/>
      <c r="K69" s="52"/>
    </row>
    <row r="70" spans="10:11" x14ac:dyDescent="0.25">
      <c r="J70" s="55"/>
      <c r="K70" s="52"/>
    </row>
    <row r="71" spans="10:11" x14ac:dyDescent="0.25">
      <c r="J71" s="55"/>
      <c r="K71" s="52"/>
    </row>
  </sheetData>
  <mergeCells count="17">
    <mergeCell ref="B47:H47"/>
    <mergeCell ref="B48:H48"/>
    <mergeCell ref="B49:H49"/>
    <mergeCell ref="B44:H44"/>
    <mergeCell ref="B45:H45"/>
    <mergeCell ref="B46:H46"/>
    <mergeCell ref="C8:C9"/>
    <mergeCell ref="B7:B10"/>
    <mergeCell ref="B41:H41"/>
    <mergeCell ref="B42:H42"/>
    <mergeCell ref="B43:H43"/>
    <mergeCell ref="B11:B16"/>
    <mergeCell ref="B17:B20"/>
    <mergeCell ref="B21:B25"/>
    <mergeCell ref="B26:B37"/>
    <mergeCell ref="C15:C16"/>
    <mergeCell ref="B40:H40"/>
  </mergeCells>
  <conditionalFormatting sqref="D31:H31">
    <cfRule type="cellIs" dxfId="8" priority="6" operator="greaterThan">
      <formula>10</formula>
    </cfRule>
    <cfRule type="cellIs" dxfId="7" priority="7" operator="lessThan">
      <formula>2</formula>
    </cfRule>
    <cfRule type="expression" dxfId="6" priority="8">
      <formula>"&lt;=2"</formula>
    </cfRule>
    <cfRule type="expression" dxfId="5" priority="9">
      <formula>"&gt;=10"</formula>
    </cfRule>
  </conditionalFormatting>
  <conditionalFormatting sqref="D33">
    <cfRule type="cellIs" dxfId="4" priority="5" operator="lessThan">
      <formula>$D$32*2.5</formula>
    </cfRule>
  </conditionalFormatting>
  <conditionalFormatting sqref="E33">
    <cfRule type="cellIs" dxfId="3" priority="4" operator="lessThan">
      <formula>$E$32*2.5</formula>
    </cfRule>
  </conditionalFormatting>
  <conditionalFormatting sqref="F33">
    <cfRule type="cellIs" dxfId="2" priority="3" operator="lessThan">
      <formula>$F$32*2.5</formula>
    </cfRule>
  </conditionalFormatting>
  <conditionalFormatting sqref="G33">
    <cfRule type="cellIs" dxfId="1" priority="2" operator="lessThan">
      <formula>$G$32*2.5</formula>
    </cfRule>
  </conditionalFormatting>
  <conditionalFormatting sqref="H33">
    <cfRule type="cellIs" dxfId="0" priority="1" operator="lessThan">
      <formula>$H$32*2.5</formula>
    </cfRule>
  </conditionalFormatting>
  <pageMargins left="0.7" right="0.7" top="0.75" bottom="0.75" header="0.3" footer="0.3"/>
  <pageSetup paperSize="3" scale="47" orientation="portrait" horizontalDpi="3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PU Document" ma:contentTypeID="0x01010033C938ED9F042441851867C82AE77181007C3B4CDA87F8CE47B450D060116F4AC7" ma:contentTypeVersion="46" ma:contentTypeDescription="Parent type for all content types used within SPU SharePoint." ma:contentTypeScope="" ma:versionID="57d05fa76d639c7452357edda0abcdf9">
  <xsd:schema xmlns:xsd="http://www.w3.org/2001/XMLSchema" xmlns:xs="http://www.w3.org/2001/XMLSchema" xmlns:p="http://schemas.microsoft.com/office/2006/metadata/properties" xmlns:ns2="a12cc545-0e70-4b76-b0ec-299929c164e4" xmlns:ns3="97c2a25c-25db-4634-b347-87ab0af10b27" xmlns:ns4="8b4ca83b-d911-42c2-bfb1-dfb02b2e9820" targetNamespace="http://schemas.microsoft.com/office/2006/metadata/properties" ma:root="true" ma:fieldsID="11991d3ace108a55ac558d064bf93e99" ns2:_="" ns3:_="" ns4:_="">
    <xsd:import namespace="a12cc545-0e70-4b76-b0ec-299929c164e4"/>
    <xsd:import namespace="97c2a25c-25db-4634-b347-87ab0af10b27"/>
    <xsd:import namespace="8b4ca83b-d911-42c2-bfb1-dfb02b2e9820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Owner" minOccurs="0"/>
                <xsd:element ref="ns2:Review_x0020_Due_x0020_Date" minOccurs="0"/>
                <xsd:element ref="ns2:Status" minOccurs="0"/>
                <xsd:element ref="ns2:Category" minOccurs="0"/>
                <xsd:element ref="ns2:Index" minOccurs="0"/>
                <xsd:element ref="ns3:k67782cd903b44f380c1182fda17f8be" minOccurs="0"/>
                <xsd:element ref="ns3:db1547e23eb44cfa91dac03451320372" minOccurs="0"/>
                <xsd:element ref="ns3:TaxCatchAll" minOccurs="0"/>
                <xsd:element ref="ns3:TaxCatchAllLabel" minOccurs="0"/>
                <xsd:element ref="ns4:SharedWithUsers" minOccurs="0"/>
                <xsd:element ref="ns4:SharedWithDetails" minOccurs="0"/>
                <xsd:element ref="ns2:MediaServiceMetadata" minOccurs="0"/>
                <xsd:element ref="ns2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cc545-0e70-4b76-b0ec-299929c164e4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description="If the file needs updating, explain why here." ma:internalName="Comments" ma:readOnly="false">
      <xsd:simpleType>
        <xsd:restriction base="dms:Note">
          <xsd:maxLength value="255"/>
        </xsd:restriction>
      </xsd:simpleType>
    </xsd:element>
    <xsd:element name="Owner" ma:index="3" nillable="true" ma:displayName="Owner" ma:description="Who is responsible for updating this document?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_x0020_Due_x0020_Date" ma:index="4" nillable="true" ma:displayName="Review Due Date" ma:description="The date the file is scheduled to be reviewed to make sure it still is helpful and current." ma:format="DateOnly" ma:internalName="Review_x0020_Due_x0020_Date" ma:readOnly="false">
      <xsd:simpleType>
        <xsd:restriction base="dms:DateTime"/>
      </xsd:simpleType>
    </xsd:element>
    <xsd:element name="Status" ma:index="5" nillable="true" ma:displayName="Status" ma:default="Active" ma:description="“Active” is a file that is actively linked in SPUForms and is current.  &#10;&#10;“Needs Update” is a file that is still active, but we know it needs to be updated.  If marked as “Needs Update”, you should put a comment in the comment box explaining the issue.  &#10;&#10;“Archived” is a file that is out of date and needs to be retired.  It will remain in repository for 1 year before being deleted.  We can then periodically purge files that are archived and have not been modified in the past year.  &#10;&#10;“Reference” is a file that is helpful in administering SPUForms, but it's not a file that is linked on SPUForms.  &#10;" ma:format="Dropdown" ma:internalName="Status" ma:readOnly="false">
      <xsd:simpleType>
        <xsd:restriction base="dms:Choice">
          <xsd:enumeration value="Draft"/>
          <xsd:enumeration value="Active"/>
          <xsd:enumeration value="Needs Update"/>
          <xsd:enumeration value="Archived"/>
          <xsd:enumeration value="Reference"/>
        </xsd:restriction>
      </xsd:simpleType>
    </xsd:element>
    <xsd:element name="Category" ma:index="10" nillable="true" ma:displayName="Category" ma:format="Dropdown" ma:internalName="Category" ma:readOnly="false">
      <xsd:simpleType>
        <xsd:restriction base="dms:Choice">
          <xsd:enumeration value="Administration"/>
          <xsd:enumeration value="Asset Mgmt"/>
          <xsd:enumeration value="Commissioning"/>
          <xsd:enumeration value="Communications"/>
          <xsd:enumeration value="Construction Mgmt"/>
          <xsd:enumeration value="Contracting"/>
          <xsd:enumeration value="Cost Estimation"/>
          <xsd:enumeration value="Data Mgmt"/>
          <xsd:enumeration value="Engineering Design"/>
          <xsd:enumeration value="Permitting"/>
          <xsd:enumeration value="Plan Review"/>
          <xsd:enumeration value="Project Controls"/>
          <xsd:enumeration value="Project Mgmt"/>
          <xsd:enumeration value="Public Works Contracts"/>
        </xsd:restriction>
      </xsd:simpleType>
    </xsd:element>
    <xsd:element name="Index" ma:index="11" nillable="true" ma:displayName="Index" ma:internalName="Index" ma:readOnly="false">
      <xsd:simpleType>
        <xsd:restriction base="dms:Text">
          <xsd:maxLength value="3"/>
        </xsd:restriction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k67782cd903b44f380c1182fda17f8be" ma:index="12" nillable="true" ma:taxonomy="true" ma:internalName="k67782cd903b44f380c1182fda17f8be" ma:taxonomyFieldName="Security_x0020_Classification" ma:displayName="Security Classification" ma:readOnly="false" ma:default="1;#public|53d2ed68-c07c-42c7-b361-75f2b6fe2982" ma:fieldId="{467782cd-903b-44f3-80c1-182fda17f8be}" ma:sspId="dec48df8-e8cc-4a73-a73e-519b29584afd" ma:termSetId="49d40492-1ead-4e74-9cb8-db118c780e02" ma:anchorId="8ed85af1-67e6-450b-9cf2-2396b129ee21" ma:open="false" ma:isKeyword="false">
      <xsd:complexType>
        <xsd:sequence>
          <xsd:element ref="pc:Terms" minOccurs="0" maxOccurs="1"/>
        </xsd:sequence>
      </xsd:complexType>
    </xsd:element>
    <xsd:element name="db1547e23eb44cfa91dac03451320372" ma:index="16" nillable="true" ma:taxonomy="true" ma:internalName="db1547e23eb44cfa91dac03451320372" ma:taxonomyFieldName="DocStatus" ma:displayName="Doc Status" ma:readOnly="false" ma:default="" ma:fieldId="{db1547e2-3eb4-4cfa-91da-c03451320372}" ma:sspId="dec48df8-e8cc-4a73-a73e-519b29584afd" ma:termSetId="49d40492-1ead-4e74-9cb8-db118c780e02" ma:anchorId="4e94029a-3fd2-486e-be39-f5e60d055928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7750553b-ab5e-4fe3-857b-b74b0bb4bb06}" ma:internalName="TaxCatchAll" ma:readOnly="false" ma:showField="CatchAllData" ma:web="8b4ca83b-d911-42c2-bfb1-dfb02b2e9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7750553b-ab5e-4fe3-857b-b74b0bb4bb06}" ma:internalName="TaxCatchAllLabel" ma:readOnly="true" ma:showField="CatchAllDataLabel" ma:web="8b4ca83b-d911-42c2-bfb1-dfb02b2e9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ca83b-d911-42c2-bfb1-dfb02b2e982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opic in WIKI-PDEB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b1547e23eb44cfa91dac03451320372 xmlns="97c2a25c-25db-4634-b347-87ab0af10b27">
      <Terms xmlns="http://schemas.microsoft.com/office/infopath/2007/PartnerControls"/>
    </db1547e23eb44cfa91dac03451320372>
    <Index xmlns="a12cc545-0e70-4b76-b0ec-299929c164e4">D</Index>
    <k67782cd903b44f380c1182fda17f8be xmlns="97c2a25c-25db-4634-b347-87ab0af10b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53d2ed68-c07c-42c7-b361-75f2b6fe2982</TermId>
        </TermInfo>
      </Terms>
    </k67782cd903b44f380c1182fda17f8be>
    <Owner xmlns="a12cc545-0e70-4b76-b0ec-299929c164e4">
      <UserInfo>
        <DisplayName>Huber, Dean</DisplayName>
        <AccountId>46</AccountId>
        <AccountType/>
      </UserInfo>
    </Owner>
    <Comments xmlns="a12cc545-0e70-4b76-b0ec-299929c164e4" xsi:nil="true"/>
    <Review_x0020_Due_x0020_Date xmlns="a12cc545-0e70-4b76-b0ec-299929c164e4" xsi:nil="true"/>
    <Status xmlns="a12cc545-0e70-4b76-b0ec-299929c164e4">Active</Status>
    <TaxCatchAll xmlns="97c2a25c-25db-4634-b347-87ab0af10b27">
      <Value>1</Value>
    </TaxCatchAll>
    <_dlc_DocIdPersistId xmlns="8b4ca83b-d911-42c2-bfb1-dfb02b2e9820" xsi:nil="true"/>
    <Category xmlns="a12cc545-0e70-4b76-b0ec-299929c164e4">Engineering Design</Category>
    <_dlc_DocId xmlns="8b4ca83b-d911-42c2-bfb1-dfb02b2e9820">54ZJHCHWWS6P-1007608722-2521</_dlc_DocId>
    <_dlc_DocIdUrl xmlns="8b4ca83b-d911-42c2-bfb1-dfb02b2e9820">
      <Url>https://seattlegov.sharepoint.com/sites/SPU_PASS_GRP/_layouts/15/DocIdRedir.aspx?ID=54ZJHCHWWS6P-1007608722-2521</Url>
      <Description>54ZJHCHWWS6P-1007608722-2521</Description>
    </_dlc_DocIdUrl>
  </documentManagement>
</p:properties>
</file>

<file path=customXml/itemProps1.xml><?xml version="1.0" encoding="utf-8"?>
<ds:datastoreItem xmlns:ds="http://schemas.openxmlformats.org/officeDocument/2006/customXml" ds:itemID="{992A0B1D-1FB5-406C-8ABE-7EAB0AB08F4E}"/>
</file>

<file path=customXml/itemProps2.xml><?xml version="1.0" encoding="utf-8"?>
<ds:datastoreItem xmlns:ds="http://schemas.openxmlformats.org/officeDocument/2006/customXml" ds:itemID="{9F8D27EC-4691-4FAB-8CCF-3EEAD7AC8A41}"/>
</file>

<file path=customXml/itemProps3.xml><?xml version="1.0" encoding="utf-8"?>
<ds:datastoreItem xmlns:ds="http://schemas.openxmlformats.org/officeDocument/2006/customXml" ds:itemID="{71DC365A-DA17-4439-B37C-6FC052E7D943}"/>
</file>

<file path=customXml/itemProps4.xml><?xml version="1.0" encoding="utf-8"?>
<ds:datastoreItem xmlns:ds="http://schemas.openxmlformats.org/officeDocument/2006/customXml" ds:itemID="{F978566B-5A3C-4D7B-8400-C4DE89AB8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System Curve</vt:lpstr>
      <vt:lpstr>Pump Curve</vt:lpstr>
      <vt:lpstr>Pump Design Summary</vt:lpstr>
      <vt:lpstr>Size_Index</vt:lpstr>
    </vt:vector>
  </TitlesOfParts>
  <Manager/>
  <Company>Seattle Public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Nofziger, Jesse</dc:creator>
  <cp:keywords/>
  <dc:description/>
  <cp:lastModifiedBy>Nofziger, Jesse</cp:lastModifiedBy>
  <cp:revision/>
  <dcterms:created xsi:type="dcterms:W3CDTF">2014-12-29T21:02:58Z</dcterms:created>
  <dcterms:modified xsi:type="dcterms:W3CDTF">2023-04-03T19:20:48Z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0x01010033C938ED9F042441851867C82AE77181007C3B4CDA87F8CE47B450D060116F4AC7</vt:lpwstr>
  </property>
  <property fmtid="{D5CDD505-2E9C-101B-9397-08002B2CF9AE}" pid="3" name="_dlc_DocIdItemGuid">
    <vt:lpwstr>0a8a3647-db9a-4479-ae9e-dc77a52470a6</vt:lpwstr>
  </property>
  <property fmtid="{D5CDD505-2E9C-101B-9397-08002B2CF9AE}" pid="4" name="Security Classification">
    <vt:lpwstr>1;#public|53d2ed68-c07c-42c7-b361-75f2b6fe2982</vt:lpwstr>
  </property>
  <property fmtid="{D5CDD505-2E9C-101B-9397-08002B2CF9AE}" pid="5" name="DocStatus">
    <vt:lpwstr/>
  </property>
</Properties>
</file>