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jMgmt\C305230 WW Pump Station Small Projects\DSG Exhibits\Appendices\11B - Example Head Loss Calculations\"/>
    </mc:Choice>
  </mc:AlternateContent>
  <xr:revisionPtr revIDLastSave="0" documentId="13_ncr:1_{2D5B9AE0-C726-49EC-8109-678A548EA75A}" xr6:coauthVersionLast="45" xr6:coauthVersionMax="45" xr10:uidLastSave="{00000000-0000-0000-0000-000000000000}"/>
  <bookViews>
    <workbookView xWindow="3540" yWindow="3540" windowWidth="28095" windowHeight="15885" activeTab="2" xr2:uid="{00000000-000D-0000-FFFF-FFFF00000000}"/>
  </bookViews>
  <sheets>
    <sheet name="System Curve" sheetId="2" r:id="rId1"/>
    <sheet name="Pump Curve" sheetId="3" r:id="rId2"/>
    <sheet name="Pump Design Summary" sheetId="1" r:id="rId3"/>
  </sheets>
  <definedNames>
    <definedName name="Size_Index">'System Curve'!$D$63:$D$64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" i="2" l="1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9" i="2"/>
  <c r="I73" i="3" l="1"/>
  <c r="J73" i="3"/>
  <c r="K73" i="3"/>
  <c r="L73" i="3"/>
  <c r="M73" i="3"/>
  <c r="N73" i="3"/>
  <c r="O73" i="3"/>
  <c r="I74" i="3"/>
  <c r="J74" i="3"/>
  <c r="K74" i="3"/>
  <c r="L74" i="3"/>
  <c r="M74" i="3"/>
  <c r="N74" i="3"/>
  <c r="O74" i="3"/>
  <c r="J72" i="3"/>
  <c r="K72" i="3"/>
  <c r="L72" i="3"/>
  <c r="M72" i="3"/>
  <c r="N72" i="3"/>
  <c r="O72" i="3"/>
  <c r="E14" i="2"/>
  <c r="E13" i="2"/>
  <c r="C74" i="3" l="1"/>
  <c r="D74" i="3"/>
  <c r="E74" i="3"/>
  <c r="F74" i="3"/>
  <c r="G74" i="3"/>
  <c r="D72" i="3"/>
  <c r="E72" i="3"/>
  <c r="F72" i="3"/>
  <c r="G72" i="3"/>
  <c r="D73" i="3"/>
  <c r="E73" i="3"/>
  <c r="F73" i="3"/>
  <c r="G73" i="3"/>
  <c r="C73" i="3"/>
  <c r="C72" i="3"/>
  <c r="B75" i="3"/>
  <c r="L75" i="3" l="1"/>
  <c r="Q75" i="3"/>
  <c r="F75" i="3"/>
  <c r="E75" i="3"/>
  <c r="G75" i="3"/>
  <c r="D75" i="3"/>
  <c r="C75" i="3"/>
  <c r="I75" i="3" l="1"/>
  <c r="G11" i="3"/>
  <c r="G12" i="3"/>
  <c r="G13" i="3"/>
  <c r="G14" i="3"/>
  <c r="G15" i="3"/>
  <c r="G16" i="3"/>
  <c r="G17" i="3"/>
  <c r="G18" i="3"/>
  <c r="G10" i="3"/>
  <c r="B76" i="3" l="1"/>
  <c r="B77" i="3"/>
  <c r="B78" i="3"/>
  <c r="B79" i="3"/>
  <c r="B80" i="3"/>
  <c r="B81" i="3"/>
  <c r="B82" i="3"/>
  <c r="B83" i="3"/>
  <c r="J75" i="3"/>
  <c r="K75" i="3"/>
  <c r="M75" i="3"/>
  <c r="N75" i="3"/>
  <c r="O75" i="3"/>
  <c r="I72" i="3"/>
  <c r="D42" i="2"/>
  <c r="L83" i="3" l="1"/>
  <c r="Q83" i="3"/>
  <c r="D83" i="3"/>
  <c r="C83" i="3"/>
  <c r="G83" i="3"/>
  <c r="E83" i="3"/>
  <c r="F83" i="3"/>
  <c r="L82" i="3"/>
  <c r="Q82" i="3"/>
  <c r="G82" i="3"/>
  <c r="D82" i="3"/>
  <c r="F82" i="3"/>
  <c r="C82" i="3"/>
  <c r="E82" i="3"/>
  <c r="L81" i="3"/>
  <c r="Q81" i="3"/>
  <c r="E81" i="3"/>
  <c r="C81" i="3"/>
  <c r="D81" i="3"/>
  <c r="G81" i="3"/>
  <c r="F81" i="3"/>
  <c r="L77" i="3"/>
  <c r="Q77" i="3"/>
  <c r="C77" i="3"/>
  <c r="E77" i="3"/>
  <c r="D77" i="3"/>
  <c r="G77" i="3"/>
  <c r="F77" i="3"/>
  <c r="L76" i="3"/>
  <c r="Q76" i="3"/>
  <c r="C76" i="3"/>
  <c r="F76" i="3"/>
  <c r="G76" i="3"/>
  <c r="E76" i="3"/>
  <c r="D76" i="3"/>
  <c r="L80" i="3"/>
  <c r="Q80" i="3"/>
  <c r="G80" i="3"/>
  <c r="F80" i="3"/>
  <c r="E80" i="3"/>
  <c r="D80" i="3"/>
  <c r="C80" i="3"/>
  <c r="L79" i="3"/>
  <c r="Q79" i="3"/>
  <c r="G79" i="3"/>
  <c r="C79" i="3"/>
  <c r="E79" i="3"/>
  <c r="D79" i="3"/>
  <c r="F79" i="3"/>
  <c r="L78" i="3"/>
  <c r="Q78" i="3"/>
  <c r="D78" i="3"/>
  <c r="E78" i="3"/>
  <c r="C78" i="3"/>
  <c r="F78" i="3"/>
  <c r="G78" i="3"/>
  <c r="P75" i="3"/>
  <c r="R75" i="3" s="1"/>
  <c r="F10" i="3" s="1"/>
  <c r="O80" i="3"/>
  <c r="N80" i="3"/>
  <c r="M80" i="3"/>
  <c r="I80" i="3"/>
  <c r="K80" i="3"/>
  <c r="J80" i="3"/>
  <c r="O82" i="3"/>
  <c r="K82" i="3"/>
  <c r="J82" i="3"/>
  <c r="I82" i="3"/>
  <c r="N82" i="3"/>
  <c r="M82" i="3"/>
  <c r="K81" i="3"/>
  <c r="J81" i="3"/>
  <c r="I81" i="3"/>
  <c r="O81" i="3"/>
  <c r="N81" i="3"/>
  <c r="M81" i="3"/>
  <c r="O79" i="3"/>
  <c r="N79" i="3"/>
  <c r="M79" i="3"/>
  <c r="K79" i="3"/>
  <c r="J79" i="3"/>
  <c r="I79" i="3"/>
  <c r="O78" i="3"/>
  <c r="N78" i="3"/>
  <c r="M78" i="3"/>
  <c r="K78" i="3"/>
  <c r="J78" i="3"/>
  <c r="I78" i="3"/>
  <c r="I77" i="3"/>
  <c r="O77" i="3"/>
  <c r="N77" i="3"/>
  <c r="J77" i="3"/>
  <c r="M77" i="3"/>
  <c r="K77" i="3"/>
  <c r="J76" i="3"/>
  <c r="I76" i="3"/>
  <c r="O76" i="3"/>
  <c r="N76" i="3"/>
  <c r="M76" i="3"/>
  <c r="K76" i="3"/>
  <c r="I83" i="3"/>
  <c r="O83" i="3"/>
  <c r="N83" i="3"/>
  <c r="M83" i="3"/>
  <c r="K83" i="3"/>
  <c r="J83" i="3"/>
  <c r="D29" i="2"/>
  <c r="P77" i="3" l="1"/>
  <c r="P81" i="3"/>
  <c r="P78" i="3"/>
  <c r="P76" i="3"/>
  <c r="R76" i="3" s="1"/>
  <c r="F11" i="3" s="1"/>
  <c r="P82" i="3"/>
  <c r="P79" i="3"/>
  <c r="P80" i="3"/>
  <c r="P83" i="3"/>
  <c r="D65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9" i="2"/>
  <c r="R77" i="3" l="1"/>
  <c r="F12" i="3" s="1"/>
  <c r="D25" i="1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9" i="2"/>
  <c r="D23" i="2"/>
  <c r="J13" i="2" s="1"/>
  <c r="J6" i="2"/>
  <c r="D62" i="2"/>
  <c r="R78" i="3" l="1"/>
  <c r="F13" i="3" s="1"/>
  <c r="K13" i="2"/>
  <c r="J17" i="2"/>
  <c r="J10" i="2"/>
  <c r="J20" i="2"/>
  <c r="J19" i="2"/>
  <c r="J18" i="2"/>
  <c r="J12" i="2"/>
  <c r="J9" i="2"/>
  <c r="J11" i="2"/>
  <c r="J24" i="2"/>
  <c r="J16" i="2"/>
  <c r="J23" i="2"/>
  <c r="J15" i="2"/>
  <c r="J22" i="2"/>
  <c r="J14" i="2"/>
  <c r="J21" i="2"/>
  <c r="R79" i="3" l="1"/>
  <c r="F14" i="3" s="1"/>
  <c r="K17" i="2"/>
  <c r="K11" i="2"/>
  <c r="K20" i="2"/>
  <c r="K16" i="2"/>
  <c r="K24" i="2"/>
  <c r="K23" i="2"/>
  <c r="K22" i="2"/>
  <c r="K10" i="2"/>
  <c r="K21" i="2"/>
  <c r="K9" i="2"/>
  <c r="K14" i="2"/>
  <c r="K12" i="2"/>
  <c r="K18" i="2"/>
  <c r="K15" i="2"/>
  <c r="K19" i="2"/>
  <c r="R80" i="3" l="1"/>
  <c r="F15" i="3" s="1"/>
  <c r="R81" i="3" l="1"/>
  <c r="F16" i="3" s="1"/>
  <c r="R83" i="3" l="1"/>
  <c r="F18" i="3" s="1"/>
  <c r="R82" i="3"/>
  <c r="F17" i="3" s="1"/>
  <c r="H42" i="3" l="1"/>
  <c r="H43" i="3"/>
  <c r="H44" i="3"/>
  <c r="H45" i="3"/>
  <c r="H46" i="3"/>
  <c r="H47" i="3"/>
  <c r="H48" i="3"/>
  <c r="H49" i="3"/>
  <c r="H50" i="3"/>
  <c r="H51" i="3"/>
  <c r="G43" i="3"/>
  <c r="G44" i="3"/>
  <c r="G45" i="3"/>
  <c r="G46" i="3"/>
  <c r="G47" i="3"/>
  <c r="G48" i="3"/>
  <c r="G49" i="3"/>
  <c r="G50" i="3"/>
  <c r="G51" i="3"/>
  <c r="G42" i="3"/>
  <c r="F43" i="3"/>
  <c r="F44" i="3"/>
  <c r="F45" i="3"/>
  <c r="F46" i="3"/>
  <c r="F47" i="3"/>
  <c r="F48" i="3"/>
  <c r="F49" i="3"/>
  <c r="F50" i="3"/>
  <c r="F51" i="3"/>
  <c r="F42" i="3"/>
  <c r="AW10" i="2" l="1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9" i="2"/>
  <c r="D41" i="2"/>
  <c r="N11" i="2" s="1"/>
  <c r="O11" i="2" s="1"/>
  <c r="D35" i="2"/>
  <c r="L14" i="2" s="1"/>
  <c r="N6" i="2"/>
  <c r="L6" i="2"/>
  <c r="D64" i="2"/>
  <c r="D63" i="2"/>
  <c r="AP11" i="2" l="1"/>
  <c r="AQ17" i="2"/>
  <c r="AQ11" i="2"/>
  <c r="AQ21" i="2"/>
  <c r="AC9" i="2"/>
  <c r="AC21" i="2"/>
  <c r="AC12" i="2"/>
  <c r="AC22" i="2"/>
  <c r="AC20" i="2"/>
  <c r="AC24" i="2"/>
  <c r="AC14" i="2"/>
  <c r="AC17" i="2"/>
  <c r="AC23" i="2"/>
  <c r="AC10" i="2"/>
  <c r="AC11" i="2"/>
  <c r="AC16" i="2"/>
  <c r="AC19" i="2"/>
  <c r="AC18" i="2"/>
  <c r="AC15" i="2"/>
  <c r="AC13" i="2"/>
  <c r="AG9" i="2"/>
  <c r="AB11" i="2"/>
  <c r="AD11" i="2"/>
  <c r="AB18" i="2"/>
  <c r="S13" i="2"/>
  <c r="S9" i="2"/>
  <c r="AD9" i="2"/>
  <c r="AD13" i="2"/>
  <c r="AB13" i="2"/>
  <c r="T13" i="2"/>
  <c r="S10" i="2"/>
  <c r="AD23" i="2"/>
  <c r="AB17" i="2"/>
  <c r="T24" i="2"/>
  <c r="AI9" i="2"/>
  <c r="AB20" i="2"/>
  <c r="AD16" i="2"/>
  <c r="AB16" i="2"/>
  <c r="S19" i="2"/>
  <c r="S23" i="2"/>
  <c r="T17" i="2"/>
  <c r="AD24" i="2"/>
  <c r="AD20" i="2"/>
  <c r="S16" i="2"/>
  <c r="S12" i="2"/>
  <c r="T15" i="2"/>
  <c r="T16" i="2"/>
  <c r="AD22" i="2"/>
  <c r="AB23" i="2"/>
  <c r="T11" i="2"/>
  <c r="AD21" i="2"/>
  <c r="S22" i="2"/>
  <c r="T12" i="2"/>
  <c r="S21" i="2"/>
  <c r="S17" i="2"/>
  <c r="AB14" i="2"/>
  <c r="S11" i="2"/>
  <c r="AE9" i="2"/>
  <c r="S15" i="2"/>
  <c r="AB12" i="2"/>
  <c r="AB19" i="2"/>
  <c r="AB24" i="2"/>
  <c r="AD18" i="2"/>
  <c r="AD15" i="2"/>
  <c r="S14" i="2"/>
  <c r="AD10" i="2"/>
  <c r="T10" i="2"/>
  <c r="AD12" i="2"/>
  <c r="T9" i="2"/>
  <c r="S18" i="2"/>
  <c r="AD19" i="2"/>
  <c r="T23" i="2"/>
  <c r="AB10" i="2"/>
  <c r="T18" i="2"/>
  <c r="AD17" i="2"/>
  <c r="AB9" i="2"/>
  <c r="AB22" i="2"/>
  <c r="T20" i="2"/>
  <c r="AD14" i="2"/>
  <c r="T22" i="2"/>
  <c r="T19" i="2"/>
  <c r="T21" i="2"/>
  <c r="AH9" i="2"/>
  <c r="T14" i="2"/>
  <c r="S20" i="2"/>
  <c r="AB21" i="2"/>
  <c r="AB15" i="2"/>
  <c r="S24" i="2"/>
  <c r="W24" i="2"/>
  <c r="W9" i="2"/>
  <c r="Z20" i="2"/>
  <c r="AA12" i="2"/>
  <c r="AL11" i="2"/>
  <c r="AA15" i="2"/>
  <c r="AA24" i="2"/>
  <c r="Y14" i="2"/>
  <c r="W23" i="2"/>
  <c r="AA21" i="2"/>
  <c r="Z22" i="2"/>
  <c r="Y12" i="2"/>
  <c r="AA19" i="2"/>
  <c r="Z9" i="2"/>
  <c r="AA10" i="2"/>
  <c r="W21" i="2"/>
  <c r="W10" i="2"/>
  <c r="Y16" i="2"/>
  <c r="AA20" i="2"/>
  <c r="Y10" i="2"/>
  <c r="Z14" i="2"/>
  <c r="AJ11" i="2"/>
  <c r="AA9" i="2"/>
  <c r="Y18" i="2"/>
  <c r="Z11" i="2"/>
  <c r="Z16" i="2"/>
  <c r="Y20" i="2"/>
  <c r="Y21" i="2"/>
  <c r="W11" i="2"/>
  <c r="Z18" i="2"/>
  <c r="Y15" i="2"/>
  <c r="AK11" i="2"/>
  <c r="Z15" i="2"/>
  <c r="AM11" i="2"/>
  <c r="W17" i="2"/>
  <c r="AN11" i="2"/>
  <c r="W19" i="2"/>
  <c r="Z10" i="2"/>
  <c r="Z17" i="2"/>
  <c r="Z13" i="2"/>
  <c r="AA13" i="2"/>
  <c r="W12" i="2"/>
  <c r="Z19" i="2"/>
  <c r="AA16" i="2"/>
  <c r="W18" i="2"/>
  <c r="Y23" i="2"/>
  <c r="W16" i="2"/>
  <c r="AA23" i="2"/>
  <c r="Y13" i="2"/>
  <c r="W15" i="2"/>
  <c r="Y24" i="2"/>
  <c r="Z21" i="2"/>
  <c r="Z24" i="2"/>
  <c r="Y17" i="2"/>
  <c r="AA17" i="2"/>
  <c r="W22" i="2"/>
  <c r="Z12" i="2"/>
  <c r="Y9" i="2"/>
  <c r="AA18" i="2"/>
  <c r="Y22" i="2"/>
  <c r="AA22" i="2"/>
  <c r="W20" i="2"/>
  <c r="W13" i="2"/>
  <c r="Y19" i="2"/>
  <c r="AA14" i="2"/>
  <c r="Z23" i="2"/>
  <c r="W14" i="2"/>
  <c r="AA11" i="2"/>
  <c r="Y11" i="2"/>
  <c r="L9" i="2"/>
  <c r="L24" i="2"/>
  <c r="L23" i="2"/>
  <c r="L18" i="2"/>
  <c r="L17" i="2"/>
  <c r="L16" i="2"/>
  <c r="L13" i="2"/>
  <c r="L21" i="2"/>
  <c r="L10" i="2"/>
  <c r="L19" i="2"/>
  <c r="L11" i="2"/>
  <c r="L20" i="2"/>
  <c r="L12" i="2"/>
  <c r="L22" i="2"/>
  <c r="L15" i="2"/>
  <c r="N9" i="2"/>
  <c r="O9" i="2" s="1"/>
  <c r="AM9" i="2" s="1"/>
  <c r="N17" i="2"/>
  <c r="O17" i="2" s="1"/>
  <c r="AP17" i="2" s="1"/>
  <c r="N24" i="2"/>
  <c r="O24" i="2" s="1"/>
  <c r="AQ24" i="2" s="1"/>
  <c r="N16" i="2"/>
  <c r="O16" i="2" s="1"/>
  <c r="AP16" i="2" s="1"/>
  <c r="N15" i="2"/>
  <c r="O15" i="2" s="1"/>
  <c r="AP15" i="2" s="1"/>
  <c r="N22" i="2"/>
  <c r="O22" i="2" s="1"/>
  <c r="AP22" i="2" s="1"/>
  <c r="N14" i="2"/>
  <c r="O14" i="2" s="1"/>
  <c r="AP14" i="2" s="1"/>
  <c r="N18" i="2"/>
  <c r="O18" i="2" s="1"/>
  <c r="AP18" i="2" s="1"/>
  <c r="N13" i="2"/>
  <c r="O13" i="2" s="1"/>
  <c r="AP13" i="2" s="1"/>
  <c r="N20" i="2"/>
  <c r="O20" i="2" s="1"/>
  <c r="AQ20" i="2" s="1"/>
  <c r="N12" i="2"/>
  <c r="O12" i="2" s="1"/>
  <c r="AQ12" i="2" s="1"/>
  <c r="N10" i="2"/>
  <c r="O10" i="2" s="1"/>
  <c r="AQ10" i="2" s="1"/>
  <c r="N23" i="2"/>
  <c r="O23" i="2" s="1"/>
  <c r="AQ23" i="2" s="1"/>
  <c r="N21" i="2"/>
  <c r="O21" i="2" s="1"/>
  <c r="AP21" i="2" s="1"/>
  <c r="N19" i="2"/>
  <c r="O19" i="2" s="1"/>
  <c r="AP19" i="2" s="1"/>
  <c r="AQ13" i="2" l="1"/>
  <c r="AQ9" i="2"/>
  <c r="AP9" i="2"/>
  <c r="AP24" i="2"/>
  <c r="AP20" i="2"/>
  <c r="AQ22" i="2"/>
  <c r="AQ19" i="2"/>
  <c r="AQ18" i="2"/>
  <c r="AP10" i="2"/>
  <c r="AQ14" i="2"/>
  <c r="AP12" i="2"/>
  <c r="AP23" i="2"/>
  <c r="AQ16" i="2"/>
  <c r="AQ15" i="2"/>
  <c r="AK24" i="2"/>
  <c r="AM23" i="2"/>
  <c r="AM22" i="2"/>
  <c r="AJ21" i="2"/>
  <c r="AK20" i="2"/>
  <c r="AL19" i="2"/>
  <c r="AM18" i="2"/>
  <c r="AN17" i="2"/>
  <c r="AN16" i="2"/>
  <c r="AN15" i="2"/>
  <c r="AK14" i="2"/>
  <c r="AK13" i="2"/>
  <c r="AJ12" i="2"/>
  <c r="AL10" i="2"/>
  <c r="AM19" i="2"/>
  <c r="AJ19" i="2"/>
  <c r="AL14" i="2"/>
  <c r="AN19" i="2"/>
  <c r="AN13" i="2"/>
  <c r="AM20" i="2"/>
  <c r="AM14" i="2"/>
  <c r="AL22" i="2"/>
  <c r="AL24" i="2"/>
  <c r="AL20" i="2"/>
  <c r="AJ22" i="2"/>
  <c r="AK19" i="2"/>
  <c r="AL17" i="2"/>
  <c r="AK12" i="2"/>
  <c r="AJ20" i="2"/>
  <c r="AJ14" i="2"/>
  <c r="AN9" i="2"/>
  <c r="AM24" i="2"/>
  <c r="AK22" i="2"/>
  <c r="AJ18" i="2"/>
  <c r="AK17" i="2"/>
  <c r="AN14" i="2"/>
  <c r="AN22" i="2"/>
  <c r="AM21" i="2"/>
  <c r="AN21" i="2"/>
  <c r="AK23" i="2"/>
  <c r="AN10" i="2"/>
  <c r="AK16" i="2"/>
  <c r="AM15" i="2"/>
  <c r="AN24" i="2"/>
  <c r="AJ13" i="2"/>
  <c r="AL15" i="2"/>
  <c r="AL13" i="2"/>
  <c r="AK15" i="2"/>
  <c r="AL18" i="2"/>
  <c r="AK21" i="2"/>
  <c r="AL9" i="2"/>
  <c r="AJ9" i="2"/>
  <c r="AL23" i="2"/>
  <c r="AJ23" i="2"/>
  <c r="AL16" i="2"/>
  <c r="AJ24" i="2"/>
  <c r="AN20" i="2"/>
  <c r="AM10" i="2"/>
  <c r="AJ17" i="2"/>
  <c r="AN18" i="2"/>
  <c r="AL21" i="2"/>
  <c r="AM17" i="2"/>
  <c r="AM13" i="2"/>
  <c r="AJ10" i="2"/>
  <c r="AJ16" i="2"/>
  <c r="AL12" i="2"/>
  <c r="AN23" i="2"/>
  <c r="AJ15" i="2"/>
  <c r="AN12" i="2"/>
  <c r="AK10" i="2"/>
  <c r="AK9" i="2"/>
  <c r="AM16" i="2"/>
  <c r="AK18" i="2"/>
  <c r="AM12" i="2"/>
  <c r="T32" i="3"/>
  <c r="T31" i="3"/>
  <c r="T30" i="3"/>
  <c r="T29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179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Y241" i="3"/>
  <c r="Y242" i="3"/>
  <c r="Y243" i="3"/>
  <c r="Y244" i="3"/>
  <c r="Y245" i="3"/>
  <c r="Y246" i="3"/>
  <c r="Y247" i="3"/>
  <c r="Y248" i="3"/>
  <c r="Y249" i="3"/>
  <c r="Y250" i="3"/>
  <c r="Y251" i="3"/>
  <c r="Y252" i="3"/>
  <c r="Y253" i="3"/>
  <c r="Y254" i="3"/>
  <c r="Y255" i="3"/>
  <c r="Y256" i="3"/>
  <c r="Y257" i="3"/>
  <c r="Y258" i="3"/>
  <c r="Y259" i="3"/>
  <c r="Y260" i="3"/>
  <c r="Y261" i="3"/>
  <c r="Y262" i="3"/>
  <c r="Y263" i="3"/>
  <c r="Y264" i="3"/>
  <c r="Y265" i="3"/>
  <c r="Y266" i="3"/>
  <c r="Y267" i="3"/>
  <c r="Y268" i="3"/>
  <c r="Y269" i="3"/>
  <c r="Y270" i="3"/>
  <c r="Y271" i="3"/>
  <c r="Y272" i="3"/>
  <c r="Y273" i="3"/>
  <c r="Y274" i="3"/>
  <c r="Y275" i="3"/>
  <c r="Y276" i="3"/>
  <c r="Y277" i="3"/>
  <c r="Y278" i="3"/>
  <c r="Y279" i="3"/>
  <c r="Y280" i="3"/>
  <c r="Y281" i="3"/>
  <c r="Y282" i="3"/>
  <c r="Y283" i="3"/>
  <c r="Y284" i="3"/>
  <c r="Y285" i="3"/>
  <c r="Y286" i="3"/>
  <c r="Y287" i="3"/>
  <c r="Y288" i="3"/>
  <c r="Y289" i="3"/>
  <c r="Y290" i="3"/>
  <c r="Y291" i="3"/>
  <c r="Y292" i="3"/>
  <c r="Y293" i="3"/>
  <c r="Y294" i="3"/>
  <c r="Y295" i="3"/>
  <c r="Y296" i="3"/>
  <c r="Y297" i="3"/>
  <c r="Y298" i="3"/>
  <c r="Y299" i="3"/>
  <c r="Y300" i="3"/>
  <c r="Y301" i="3"/>
  <c r="Y302" i="3"/>
  <c r="Y303" i="3"/>
  <c r="Y304" i="3"/>
  <c r="Y305" i="3"/>
  <c r="Y306" i="3"/>
  <c r="Y307" i="3"/>
  <c r="Y308" i="3"/>
  <c r="Y309" i="3"/>
  <c r="Y310" i="3"/>
  <c r="Y311" i="3"/>
  <c r="Y312" i="3"/>
  <c r="Y313" i="3"/>
  <c r="Y314" i="3"/>
  <c r="Y315" i="3"/>
  <c r="Y316" i="3"/>
  <c r="Y317" i="3"/>
  <c r="Y318" i="3"/>
  <c r="Y319" i="3"/>
  <c r="Y320" i="3"/>
  <c r="Y321" i="3"/>
  <c r="Y322" i="3"/>
  <c r="Y323" i="3"/>
  <c r="Y324" i="3"/>
  <c r="Y325" i="3"/>
  <c r="Y326" i="3"/>
  <c r="Y327" i="3"/>
  <c r="Y328" i="3"/>
  <c r="Y329" i="3"/>
  <c r="Y330" i="3"/>
  <c r="Y331" i="3"/>
  <c r="Y332" i="3"/>
  <c r="Y333" i="3"/>
  <c r="Y334" i="3"/>
  <c r="Y335" i="3"/>
  <c r="Y336" i="3"/>
  <c r="Y337" i="3"/>
  <c r="Y338" i="3"/>
  <c r="Y339" i="3"/>
  <c r="Y340" i="3"/>
  <c r="Y341" i="3"/>
  <c r="Y342" i="3"/>
  <c r="Y343" i="3"/>
  <c r="Y344" i="3"/>
  <c r="Y345" i="3"/>
  <c r="Y346" i="3"/>
  <c r="Y347" i="3"/>
  <c r="Y348" i="3"/>
  <c r="Y349" i="3"/>
  <c r="Y350" i="3"/>
  <c r="Y351" i="3"/>
  <c r="Y352" i="3"/>
  <c r="Y353" i="3"/>
  <c r="Y354" i="3"/>
  <c r="Y355" i="3"/>
  <c r="Y356" i="3"/>
  <c r="Y357" i="3"/>
  <c r="Y358" i="3"/>
  <c r="Y359" i="3"/>
  <c r="Y360" i="3"/>
  <c r="Y361" i="3"/>
  <c r="Y362" i="3"/>
  <c r="Y363" i="3"/>
  <c r="Y364" i="3"/>
  <c r="Y365" i="3"/>
  <c r="Y366" i="3"/>
  <c r="Y367" i="3"/>
  <c r="Y368" i="3"/>
  <c r="Y369" i="3"/>
  <c r="Y370" i="3"/>
  <c r="Y371" i="3"/>
  <c r="Y372" i="3"/>
  <c r="Y373" i="3"/>
  <c r="Y374" i="3"/>
  <c r="Y375" i="3"/>
  <c r="Y376" i="3"/>
  <c r="Y377" i="3"/>
  <c r="Y378" i="3"/>
  <c r="Y379" i="3"/>
  <c r="Y380" i="3"/>
  <c r="Y381" i="3"/>
  <c r="Y382" i="3"/>
  <c r="Y383" i="3"/>
  <c r="Y384" i="3"/>
  <c r="Y385" i="3"/>
  <c r="Y386" i="3"/>
  <c r="Y387" i="3"/>
  <c r="Y388" i="3"/>
  <c r="Y389" i="3"/>
  <c r="Y390" i="3"/>
  <c r="Y391" i="3"/>
  <c r="Y392" i="3"/>
  <c r="Y393" i="3"/>
  <c r="Y394" i="3"/>
  <c r="Y395" i="3"/>
  <c r="Y396" i="3"/>
  <c r="Y397" i="3"/>
  <c r="Y398" i="3"/>
  <c r="Y399" i="3"/>
  <c r="Y400" i="3"/>
  <c r="Y401" i="3"/>
  <c r="Y402" i="3"/>
  <c r="Y403" i="3"/>
  <c r="Y404" i="3"/>
  <c r="Y405" i="3"/>
  <c r="Y406" i="3"/>
  <c r="Y407" i="3"/>
  <c r="Y408" i="3"/>
  <c r="Y409" i="3"/>
  <c r="Y410" i="3"/>
  <c r="Y411" i="3"/>
  <c r="Y412" i="3"/>
  <c r="Y413" i="3"/>
  <c r="Y414" i="3"/>
  <c r="Y415" i="3"/>
  <c r="Y416" i="3"/>
  <c r="Y417" i="3"/>
  <c r="Y418" i="3"/>
  <c r="Y419" i="3"/>
  <c r="Y420" i="3"/>
  <c r="Y421" i="3"/>
  <c r="Y422" i="3"/>
  <c r="Y423" i="3"/>
  <c r="Y424" i="3"/>
  <c r="Y425" i="3"/>
  <c r="Y426" i="3"/>
  <c r="Y427" i="3"/>
  <c r="Y428" i="3"/>
  <c r="Y429" i="3"/>
  <c r="Y430" i="3"/>
  <c r="Y431" i="3"/>
  <c r="Y432" i="3"/>
  <c r="Y433" i="3"/>
  <c r="Y434" i="3"/>
  <c r="Y435" i="3"/>
  <c r="Y436" i="3"/>
  <c r="Y437" i="3"/>
  <c r="Y438" i="3"/>
  <c r="Y439" i="3"/>
  <c r="Y440" i="3"/>
  <c r="Y441" i="3"/>
  <c r="Y442" i="3"/>
  <c r="Y443" i="3"/>
  <c r="Y444" i="3"/>
  <c r="Y445" i="3"/>
  <c r="Y446" i="3"/>
  <c r="Y447" i="3"/>
  <c r="Y448" i="3"/>
  <c r="Y449" i="3"/>
  <c r="Y450" i="3"/>
  <c r="Y451" i="3"/>
  <c r="Y452" i="3"/>
  <c r="Y453" i="3"/>
  <c r="Y454" i="3"/>
  <c r="Y455" i="3"/>
  <c r="Y456" i="3"/>
  <c r="Y457" i="3"/>
  <c r="Y458" i="3"/>
  <c r="Y459" i="3"/>
  <c r="Y460" i="3"/>
  <c r="Y461" i="3"/>
  <c r="Y462" i="3"/>
  <c r="Y463" i="3"/>
  <c r="Y464" i="3"/>
  <c r="Y465" i="3"/>
  <c r="Y466" i="3"/>
  <c r="Y467" i="3"/>
  <c r="Y468" i="3"/>
  <c r="Y469" i="3"/>
  <c r="Y470" i="3"/>
  <c r="Y471" i="3"/>
  <c r="Y472" i="3"/>
  <c r="Y473" i="3"/>
  <c r="Y474" i="3"/>
  <c r="Y475" i="3"/>
  <c r="Y476" i="3"/>
  <c r="Y477" i="3"/>
  <c r="Y478" i="3"/>
  <c r="Y479" i="3"/>
  <c r="Y480" i="3"/>
  <c r="Y481" i="3"/>
  <c r="Y482" i="3"/>
  <c r="Y483" i="3"/>
  <c r="Y484" i="3"/>
  <c r="Y485" i="3"/>
  <c r="Y486" i="3"/>
  <c r="Y487" i="3"/>
  <c r="Y488" i="3"/>
  <c r="Y489" i="3"/>
  <c r="Y490" i="3"/>
  <c r="Y491" i="3"/>
  <c r="Y492" i="3"/>
  <c r="Y493" i="3"/>
  <c r="Y494" i="3"/>
  <c r="Y495" i="3"/>
  <c r="Y496" i="3"/>
  <c r="Y497" i="3"/>
  <c r="Y498" i="3"/>
  <c r="Y499" i="3"/>
  <c r="Y500" i="3"/>
  <c r="Y501" i="3"/>
  <c r="Y502" i="3"/>
  <c r="Y503" i="3"/>
  <c r="Y504" i="3"/>
  <c r="Y505" i="3"/>
  <c r="Y506" i="3"/>
  <c r="Y507" i="3"/>
  <c r="Y508" i="3"/>
  <c r="Y509" i="3"/>
  <c r="Y510" i="3"/>
  <c r="Y511" i="3"/>
  <c r="Y512" i="3"/>
  <c r="Y513" i="3"/>
  <c r="Y514" i="3"/>
  <c r="Y515" i="3"/>
  <c r="Y516" i="3"/>
  <c r="Y517" i="3"/>
  <c r="Y518" i="3"/>
  <c r="Y519" i="3"/>
  <c r="Y520" i="3"/>
  <c r="Y521" i="3"/>
  <c r="Y522" i="3"/>
  <c r="Y523" i="3"/>
  <c r="Y524" i="3"/>
  <c r="Y525" i="3"/>
  <c r="Y526" i="3"/>
  <c r="Y527" i="3"/>
  <c r="Y528" i="3"/>
  <c r="Y529" i="3"/>
  <c r="Y530" i="3"/>
  <c r="Y531" i="3"/>
  <c r="Y532" i="3"/>
  <c r="Y533" i="3"/>
  <c r="Y534" i="3"/>
  <c r="Y535" i="3"/>
  <c r="Y536" i="3"/>
  <c r="Y537" i="3"/>
  <c r="Y538" i="3"/>
  <c r="Y539" i="3"/>
  <c r="Y540" i="3"/>
  <c r="Y541" i="3"/>
  <c r="Y542" i="3"/>
  <c r="Y543" i="3"/>
  <c r="Y544" i="3"/>
  <c r="Y545" i="3"/>
  <c r="Y546" i="3"/>
  <c r="Y547" i="3"/>
  <c r="Y548" i="3"/>
  <c r="Y549" i="3"/>
  <c r="Y550" i="3"/>
  <c r="Y551" i="3"/>
  <c r="Y552" i="3"/>
  <c r="Y553" i="3"/>
  <c r="Y554" i="3"/>
  <c r="Y555" i="3"/>
  <c r="Y556" i="3"/>
  <c r="Y557" i="3"/>
  <c r="Y558" i="3"/>
  <c r="Y559" i="3"/>
  <c r="Y560" i="3"/>
  <c r="Y561" i="3"/>
  <c r="Y562" i="3"/>
  <c r="Y563" i="3"/>
  <c r="Y564" i="3"/>
  <c r="Y565" i="3"/>
  <c r="Y566" i="3"/>
  <c r="Y567" i="3"/>
  <c r="Y568" i="3"/>
  <c r="Y569" i="3"/>
  <c r="Y570" i="3"/>
  <c r="Y571" i="3"/>
  <c r="Y572" i="3"/>
  <c r="Y573" i="3"/>
  <c r="Y574" i="3"/>
  <c r="Y575" i="3"/>
  <c r="Y576" i="3"/>
  <c r="Y577" i="3"/>
  <c r="Y578" i="3"/>
  <c r="Y579" i="3"/>
  <c r="Y580" i="3"/>
  <c r="Y581" i="3"/>
  <c r="Y582" i="3"/>
  <c r="Y583" i="3"/>
  <c r="Y584" i="3"/>
  <c r="Y585" i="3"/>
  <c r="Y586" i="3"/>
  <c r="Y587" i="3"/>
  <c r="Y588" i="3"/>
  <c r="Y589" i="3"/>
  <c r="Y590" i="3"/>
  <c r="Y591" i="3"/>
  <c r="Y592" i="3"/>
  <c r="Y593" i="3"/>
  <c r="Y594" i="3"/>
  <c r="Y595" i="3"/>
  <c r="Y596" i="3"/>
  <c r="Y597" i="3"/>
  <c r="Y598" i="3"/>
  <c r="Y599" i="3"/>
  <c r="Y600" i="3"/>
  <c r="Y601" i="3"/>
  <c r="Y602" i="3"/>
  <c r="Y603" i="3"/>
  <c r="Y604" i="3"/>
  <c r="Y605" i="3"/>
  <c r="Y606" i="3"/>
  <c r="Y607" i="3"/>
  <c r="Y608" i="3"/>
  <c r="Y609" i="3"/>
  <c r="Y610" i="3"/>
  <c r="Y611" i="3"/>
  <c r="Y612" i="3"/>
  <c r="Y613" i="3"/>
  <c r="Y614" i="3"/>
  <c r="Y615" i="3"/>
  <c r="Y616" i="3"/>
  <c r="Y617" i="3"/>
  <c r="Y618" i="3"/>
  <c r="Y619" i="3"/>
  <c r="Y620" i="3"/>
  <c r="Y621" i="3"/>
  <c r="Y622" i="3"/>
  <c r="Y623" i="3"/>
  <c r="Y624" i="3"/>
  <c r="Y625" i="3"/>
  <c r="Y626" i="3"/>
  <c r="Y627" i="3"/>
  <c r="Y628" i="3"/>
  <c r="Y629" i="3"/>
  <c r="Y630" i="3"/>
  <c r="Y631" i="3"/>
  <c r="Y632" i="3"/>
  <c r="Y633" i="3"/>
  <c r="Y634" i="3"/>
  <c r="Y635" i="3"/>
  <c r="Y636" i="3"/>
  <c r="Y637" i="3"/>
  <c r="Y638" i="3"/>
  <c r="Y639" i="3"/>
  <c r="Y640" i="3"/>
  <c r="Y641" i="3"/>
  <c r="Y642" i="3"/>
  <c r="Y643" i="3"/>
  <c r="Y644" i="3"/>
  <c r="Y645" i="3"/>
  <c r="Y646" i="3"/>
  <c r="Y647" i="3"/>
  <c r="Y648" i="3"/>
  <c r="Y649" i="3"/>
  <c r="Y650" i="3"/>
  <c r="Y651" i="3"/>
  <c r="Y652" i="3"/>
  <c r="Y653" i="3"/>
  <c r="Y654" i="3"/>
  <c r="Y655" i="3"/>
  <c r="Y656" i="3"/>
  <c r="Y657" i="3"/>
  <c r="Y658" i="3"/>
  <c r="Y659" i="3"/>
  <c r="Y660" i="3"/>
  <c r="Y661" i="3"/>
  <c r="Y662" i="3"/>
  <c r="Y663" i="3"/>
  <c r="Y664" i="3"/>
  <c r="Y665" i="3"/>
  <c r="Y666" i="3"/>
  <c r="Y667" i="3"/>
  <c r="Y668" i="3"/>
  <c r="Y669" i="3"/>
  <c r="Y670" i="3"/>
  <c r="Y671" i="3"/>
  <c r="Y672" i="3"/>
  <c r="Y673" i="3"/>
  <c r="Y674" i="3"/>
  <c r="Y675" i="3"/>
  <c r="Y676" i="3"/>
  <c r="Y677" i="3"/>
  <c r="Y678" i="3"/>
  <c r="Y679" i="3"/>
  <c r="Y680" i="3"/>
  <c r="Y681" i="3"/>
  <c r="Y682" i="3"/>
  <c r="Y683" i="3"/>
  <c r="Y684" i="3"/>
  <c r="Y685" i="3"/>
  <c r="Y686" i="3"/>
  <c r="Y687" i="3"/>
  <c r="Y688" i="3"/>
  <c r="Y689" i="3"/>
  <c r="Y690" i="3"/>
  <c r="Y691" i="3"/>
  <c r="Y692" i="3"/>
  <c r="Y693" i="3"/>
  <c r="Y694" i="3"/>
  <c r="Y695" i="3"/>
  <c r="Y696" i="3"/>
  <c r="Y697" i="3"/>
  <c r="Y698" i="3"/>
  <c r="Y699" i="3"/>
  <c r="Y700" i="3"/>
  <c r="Y701" i="3"/>
  <c r="Y702" i="3"/>
  <c r="Y703" i="3"/>
  <c r="Y704" i="3"/>
  <c r="Y705" i="3"/>
  <c r="Y706" i="3"/>
  <c r="Y707" i="3"/>
  <c r="Y708" i="3"/>
  <c r="Y709" i="3"/>
  <c r="Y710" i="3"/>
  <c r="Y711" i="3"/>
  <c r="Y712" i="3"/>
  <c r="Y713" i="3"/>
  <c r="Y714" i="3"/>
  <c r="Y715" i="3"/>
  <c r="Y716" i="3"/>
  <c r="Y717" i="3"/>
  <c r="Y718" i="3"/>
  <c r="Y719" i="3"/>
  <c r="Y720" i="3"/>
  <c r="Y721" i="3"/>
  <c r="Y722" i="3"/>
  <c r="Y723" i="3"/>
  <c r="Y724" i="3"/>
  <c r="Y725" i="3"/>
  <c r="Y726" i="3"/>
  <c r="Y727" i="3"/>
  <c r="Y728" i="3"/>
  <c r="Y729" i="3"/>
  <c r="Y730" i="3"/>
  <c r="Y731" i="3"/>
  <c r="Y732" i="3"/>
  <c r="Y733" i="3"/>
  <c r="Y734" i="3"/>
  <c r="Y735" i="3"/>
  <c r="Y736" i="3"/>
  <c r="Y737" i="3"/>
  <c r="Y738" i="3"/>
  <c r="Y739" i="3"/>
  <c r="Y740" i="3"/>
  <c r="Y741" i="3"/>
  <c r="Y742" i="3"/>
  <c r="Y743" i="3"/>
  <c r="Y744" i="3"/>
  <c r="Y745" i="3"/>
  <c r="Y746" i="3"/>
  <c r="Y747" i="3"/>
  <c r="Y748" i="3"/>
  <c r="Y749" i="3"/>
  <c r="Y750" i="3"/>
  <c r="Y751" i="3"/>
  <c r="Y752" i="3"/>
  <c r="Y753" i="3"/>
  <c r="Y754" i="3"/>
  <c r="Y755" i="3"/>
  <c r="Y756" i="3"/>
  <c r="Y757" i="3"/>
  <c r="Y758" i="3"/>
  <c r="Y759" i="3"/>
  <c r="Y760" i="3"/>
  <c r="Y761" i="3"/>
  <c r="Y762" i="3"/>
  <c r="Y763" i="3"/>
  <c r="Y764" i="3"/>
  <c r="Y765" i="3"/>
  <c r="Y766" i="3"/>
  <c r="Y767" i="3"/>
  <c r="Y768" i="3"/>
  <c r="Y769" i="3"/>
  <c r="Y770" i="3"/>
  <c r="Y771" i="3"/>
  <c r="Y772" i="3"/>
  <c r="Y773" i="3"/>
  <c r="Y774" i="3"/>
  <c r="Y775" i="3"/>
  <c r="Y776" i="3"/>
  <c r="Y777" i="3"/>
  <c r="Y778" i="3"/>
  <c r="Y779" i="3"/>
  <c r="Y780" i="3"/>
  <c r="Y781" i="3"/>
  <c r="Y782" i="3"/>
  <c r="Y783" i="3"/>
  <c r="Y784" i="3"/>
  <c r="Y785" i="3"/>
  <c r="Y786" i="3"/>
  <c r="Y787" i="3"/>
  <c r="Y788" i="3"/>
  <c r="Y789" i="3"/>
  <c r="Y790" i="3"/>
  <c r="Y791" i="3"/>
  <c r="Y792" i="3"/>
  <c r="Y793" i="3"/>
  <c r="Y794" i="3"/>
  <c r="Y795" i="3"/>
  <c r="Y796" i="3"/>
  <c r="Y797" i="3"/>
  <c r="Y798" i="3"/>
  <c r="Y799" i="3"/>
  <c r="Y800" i="3"/>
  <c r="Y801" i="3"/>
  <c r="Y802" i="3"/>
  <c r="Y803" i="3"/>
  <c r="Y804" i="3"/>
  <c r="Y805" i="3"/>
  <c r="Y806" i="3"/>
  <c r="Y807" i="3"/>
  <c r="Y808" i="3"/>
  <c r="Y809" i="3"/>
  <c r="Y810" i="3"/>
  <c r="Y811" i="3"/>
  <c r="Y812" i="3"/>
  <c r="Y813" i="3"/>
  <c r="Y814" i="3"/>
  <c r="Y815" i="3"/>
  <c r="Y816" i="3"/>
  <c r="Y817" i="3"/>
  <c r="Y818" i="3"/>
  <c r="Y819" i="3"/>
  <c r="Y820" i="3"/>
  <c r="Y821" i="3"/>
  <c r="Y822" i="3"/>
  <c r="Y823" i="3"/>
  <c r="Y824" i="3"/>
  <c r="Y825" i="3"/>
  <c r="Y826" i="3"/>
  <c r="Y827" i="3"/>
  <c r="Y828" i="3"/>
  <c r="Y829" i="3"/>
  <c r="Y830" i="3"/>
  <c r="Y831" i="3"/>
  <c r="Y832" i="3"/>
  <c r="Y833" i="3"/>
  <c r="Y834" i="3"/>
  <c r="Y835" i="3"/>
  <c r="Y836" i="3"/>
  <c r="Y837" i="3"/>
  <c r="Y838" i="3"/>
  <c r="Y839" i="3"/>
  <c r="Y840" i="3"/>
  <c r="Y841" i="3"/>
  <c r="Y842" i="3"/>
  <c r="Y843" i="3"/>
  <c r="Y844" i="3"/>
  <c r="Y845" i="3"/>
  <c r="Y846" i="3"/>
  <c r="Y847" i="3"/>
  <c r="Y848" i="3"/>
  <c r="Y849" i="3"/>
  <c r="Y850" i="3"/>
  <c r="Y851" i="3"/>
  <c r="Y852" i="3"/>
  <c r="Y853" i="3"/>
  <c r="Y854" i="3"/>
  <c r="Y855" i="3"/>
  <c r="Y856" i="3"/>
  <c r="Y857" i="3"/>
  <c r="Y858" i="3"/>
  <c r="Y859" i="3"/>
  <c r="Y860" i="3"/>
  <c r="Y861" i="3"/>
  <c r="Y862" i="3"/>
  <c r="Y863" i="3"/>
  <c r="Y864" i="3"/>
  <c r="Y865" i="3"/>
  <c r="Y866" i="3"/>
  <c r="Y867" i="3"/>
  <c r="Y868" i="3"/>
  <c r="Y869" i="3"/>
  <c r="Y870" i="3"/>
  <c r="Y871" i="3"/>
  <c r="Y872" i="3"/>
  <c r="Y873" i="3"/>
  <c r="Y874" i="3"/>
  <c r="Y875" i="3"/>
  <c r="Y876" i="3"/>
  <c r="Y877" i="3"/>
  <c r="Y878" i="3"/>
  <c r="Y879" i="3"/>
  <c r="Y880" i="3"/>
  <c r="Y881" i="3"/>
  <c r="Y882" i="3"/>
  <c r="Y883" i="3"/>
  <c r="Y884" i="3"/>
  <c r="Y885" i="3"/>
  <c r="Y886" i="3"/>
  <c r="Y887" i="3"/>
  <c r="Y888" i="3"/>
  <c r="Y889" i="3"/>
  <c r="Y890" i="3"/>
  <c r="Y891" i="3"/>
  <c r="Y892" i="3"/>
  <c r="Y893" i="3"/>
  <c r="Y894" i="3"/>
  <c r="Y895" i="3"/>
  <c r="Y896" i="3"/>
  <c r="Y897" i="3"/>
  <c r="Y898" i="3"/>
  <c r="Y899" i="3"/>
  <c r="Y900" i="3"/>
  <c r="Y901" i="3"/>
  <c r="Y902" i="3"/>
  <c r="Y903" i="3"/>
  <c r="Y904" i="3"/>
  <c r="Y905" i="3"/>
  <c r="Y906" i="3"/>
  <c r="Y907" i="3"/>
  <c r="Y908" i="3"/>
  <c r="Y909" i="3"/>
  <c r="Y910" i="3"/>
  <c r="Y911" i="3"/>
  <c r="Y912" i="3"/>
  <c r="Y913" i="3"/>
  <c r="Y914" i="3"/>
  <c r="Y915" i="3"/>
  <c r="Y916" i="3"/>
  <c r="Y917" i="3"/>
  <c r="Y918" i="3"/>
  <c r="Y919" i="3"/>
  <c r="Y920" i="3"/>
  <c r="Y921" i="3"/>
  <c r="Y922" i="3"/>
  <c r="Y923" i="3"/>
  <c r="Y924" i="3"/>
  <c r="Y925" i="3"/>
  <c r="Y926" i="3"/>
  <c r="Y927" i="3"/>
  <c r="Y928" i="3"/>
  <c r="Y929" i="3"/>
  <c r="Y930" i="3"/>
  <c r="Y931" i="3"/>
  <c r="Y932" i="3"/>
  <c r="Y933" i="3"/>
  <c r="Y934" i="3"/>
  <c r="Y935" i="3"/>
  <c r="Y936" i="3"/>
  <c r="Y937" i="3"/>
  <c r="Y938" i="3"/>
  <c r="Y939" i="3"/>
  <c r="Y940" i="3"/>
  <c r="Y941" i="3"/>
  <c r="Y942" i="3"/>
  <c r="Y943" i="3"/>
  <c r="Y944" i="3"/>
  <c r="Y945" i="3"/>
  <c r="Y946" i="3"/>
  <c r="Y947" i="3"/>
  <c r="Y948" i="3"/>
  <c r="Y949" i="3"/>
  <c r="Y950" i="3"/>
  <c r="Y951" i="3"/>
  <c r="Y952" i="3"/>
  <c r="Y953" i="3"/>
  <c r="Y954" i="3"/>
  <c r="Y955" i="3"/>
  <c r="Y956" i="3"/>
  <c r="Y957" i="3"/>
  <c r="Y958" i="3"/>
  <c r="Y959" i="3"/>
  <c r="Y960" i="3"/>
  <c r="Y961" i="3"/>
  <c r="Y962" i="3"/>
  <c r="Y963" i="3"/>
  <c r="Y964" i="3"/>
  <c r="Y965" i="3"/>
  <c r="Y966" i="3"/>
  <c r="Y967" i="3"/>
  <c r="Y968" i="3"/>
  <c r="Y969" i="3"/>
  <c r="Y970" i="3"/>
  <c r="Y971" i="3"/>
  <c r="Y972" i="3"/>
  <c r="Y973" i="3"/>
  <c r="Y974" i="3"/>
  <c r="Y975" i="3"/>
  <c r="Y976" i="3"/>
  <c r="Y977" i="3"/>
  <c r="Y978" i="3"/>
  <c r="Y979" i="3"/>
  <c r="Y980" i="3"/>
  <c r="Y981" i="3"/>
  <c r="Y982" i="3"/>
  <c r="Y983" i="3"/>
  <c r="Y984" i="3"/>
  <c r="Y985" i="3"/>
  <c r="Y986" i="3"/>
  <c r="Y987" i="3"/>
  <c r="Y988" i="3"/>
  <c r="Y989" i="3"/>
  <c r="Y990" i="3"/>
  <c r="Y991" i="3"/>
  <c r="Y992" i="3"/>
  <c r="Y993" i="3"/>
  <c r="Y994" i="3"/>
  <c r="Y995" i="3"/>
  <c r="Y996" i="3"/>
  <c r="Y997" i="3"/>
  <c r="Y998" i="3"/>
  <c r="Y999" i="3"/>
  <c r="Y1000" i="3"/>
  <c r="Y1001" i="3"/>
  <c r="Y1002" i="3"/>
  <c r="Y1003" i="3"/>
  <c r="Y4" i="3"/>
  <c r="E21" i="3"/>
  <c r="E22" i="3"/>
  <c r="E23" i="3"/>
  <c r="E24" i="3"/>
  <c r="E20" i="3"/>
  <c r="E30" i="3"/>
  <c r="E29" i="3"/>
  <c r="E28" i="3"/>
  <c r="H35" i="1"/>
  <c r="G35" i="1"/>
  <c r="F35" i="1"/>
  <c r="G32" i="1" l="1"/>
  <c r="D32" i="1"/>
  <c r="E32" i="1"/>
  <c r="F32" i="1"/>
  <c r="H32" i="1"/>
  <c r="E27" i="3" l="1"/>
  <c r="E26" i="3"/>
  <c r="D30" i="3"/>
  <c r="G30" i="3" s="1"/>
  <c r="D29" i="3"/>
  <c r="G29" i="3" s="1"/>
  <c r="D28" i="3"/>
  <c r="G28" i="3" s="1"/>
  <c r="D27" i="3"/>
  <c r="G27" i="3" s="1"/>
  <c r="D26" i="3"/>
  <c r="G26" i="3" s="1"/>
  <c r="D14" i="1" l="1"/>
  <c r="E9" i="1"/>
  <c r="D9" i="1"/>
  <c r="D23" i="1"/>
  <c r="D22" i="1"/>
  <c r="D21" i="1"/>
  <c r="D15" i="2"/>
  <c r="D17" i="2" s="1"/>
  <c r="D10" i="1" s="1"/>
  <c r="E9" i="2"/>
  <c r="E10" i="2"/>
  <c r="E11" i="2"/>
  <c r="E12" i="2"/>
  <c r="E8" i="2"/>
  <c r="U4" i="3"/>
  <c r="U3" i="3"/>
  <c r="E11" i="3"/>
  <c r="H11" i="3" s="1"/>
  <c r="E12" i="3"/>
  <c r="H12" i="3" s="1"/>
  <c r="E13" i="3"/>
  <c r="H13" i="3" s="1"/>
  <c r="E14" i="3"/>
  <c r="H14" i="3" s="1"/>
  <c r="E15" i="3"/>
  <c r="H15" i="3" s="1"/>
  <c r="E16" i="3"/>
  <c r="H16" i="3" s="1"/>
  <c r="E17" i="3"/>
  <c r="H17" i="3" s="1"/>
  <c r="E18" i="3"/>
  <c r="H18" i="3" s="1"/>
  <c r="E10" i="3"/>
  <c r="H10" i="3" s="1"/>
  <c r="D13" i="1"/>
  <c r="D12" i="1"/>
  <c r="D11" i="1"/>
  <c r="E7" i="3"/>
  <c r="E16" i="1" s="1"/>
  <c r="D7" i="3"/>
  <c r="D16" i="1" s="1"/>
  <c r="X3" i="3" s="1"/>
  <c r="H36" i="1"/>
  <c r="H37" i="1"/>
  <c r="E35" i="1"/>
  <c r="E36" i="1" s="1"/>
  <c r="F36" i="1"/>
  <c r="G36" i="1"/>
  <c r="D35" i="1"/>
  <c r="D36" i="1" s="1"/>
  <c r="E37" i="1"/>
  <c r="F37" i="1"/>
  <c r="G37" i="1"/>
  <c r="D37" i="1"/>
  <c r="F30" i="1" l="1"/>
  <c r="H30" i="1"/>
  <c r="G30" i="1"/>
  <c r="E31" i="1"/>
  <c r="K59" i="1"/>
  <c r="D7" i="1"/>
  <c r="M22" i="2"/>
  <c r="AR22" i="2" s="1"/>
  <c r="J28" i="3"/>
  <c r="F33" i="1" s="1"/>
  <c r="J29" i="3"/>
  <c r="G33" i="1" s="1"/>
  <c r="J26" i="3"/>
  <c r="D33" i="1" s="1"/>
  <c r="J27" i="3"/>
  <c r="E33" i="1" s="1"/>
  <c r="J30" i="3"/>
  <c r="H33" i="1" s="1"/>
  <c r="M9" i="2"/>
  <c r="M17" i="2"/>
  <c r="AR17" i="2" s="1"/>
  <c r="M12" i="2"/>
  <c r="AR12" i="2" s="1"/>
  <c r="M24" i="2"/>
  <c r="AR24" i="2" s="1"/>
  <c r="M10" i="2"/>
  <c r="AR10" i="2" s="1"/>
  <c r="M18" i="2"/>
  <c r="AR18" i="2" s="1"/>
  <c r="M11" i="2"/>
  <c r="AR11" i="2" s="1"/>
  <c r="M19" i="2"/>
  <c r="AR19" i="2" s="1"/>
  <c r="M13" i="2"/>
  <c r="AR13" i="2" s="1"/>
  <c r="M21" i="2"/>
  <c r="AR21" i="2" s="1"/>
  <c r="M15" i="2"/>
  <c r="AR15" i="2" s="1"/>
  <c r="M23" i="2"/>
  <c r="AR23" i="2" s="1"/>
  <c r="M20" i="2"/>
  <c r="AR20" i="2" s="1"/>
  <c r="M16" i="2"/>
  <c r="AR16" i="2" s="1"/>
  <c r="M14" i="2"/>
  <c r="AR14" i="2" s="1"/>
  <c r="E17" i="2"/>
  <c r="E10" i="1" s="1"/>
  <c r="E27" i="1"/>
  <c r="F27" i="1"/>
  <c r="G27" i="1"/>
  <c r="H27" i="1"/>
  <c r="D27" i="1"/>
  <c r="D31" i="1"/>
  <c r="G31" i="1"/>
  <c r="F31" i="1"/>
  <c r="H31" i="1"/>
  <c r="D30" i="1"/>
  <c r="E30" i="1"/>
  <c r="X183" i="3"/>
  <c r="X842" i="3"/>
  <c r="X22" i="3"/>
  <c r="X653" i="3"/>
  <c r="X792" i="3"/>
  <c r="X100" i="3"/>
  <c r="X866" i="3"/>
  <c r="X455" i="3"/>
  <c r="X964" i="3"/>
  <c r="X767" i="3"/>
  <c r="X512" i="3"/>
  <c r="X983" i="3"/>
  <c r="X605" i="3"/>
  <c r="X1001" i="3"/>
  <c r="X946" i="3"/>
  <c r="X561" i="3"/>
  <c r="X817" i="3"/>
  <c r="X253" i="3"/>
  <c r="X928" i="3"/>
  <c r="X742" i="3"/>
  <c r="X397" i="3"/>
  <c r="X910" i="3"/>
  <c r="X714" i="3"/>
  <c r="X327" i="3"/>
  <c r="X888" i="3"/>
  <c r="X689" i="3"/>
  <c r="X978" i="3"/>
  <c r="X942" i="3"/>
  <c r="X882" i="3"/>
  <c r="X838" i="3"/>
  <c r="X785" i="3"/>
  <c r="X760" i="3"/>
  <c r="X710" i="3"/>
  <c r="X680" i="3"/>
  <c r="X644" i="3"/>
  <c r="X550" i="3"/>
  <c r="X506" i="3"/>
  <c r="X454" i="3"/>
  <c r="X381" i="3"/>
  <c r="X319" i="3"/>
  <c r="X87" i="3"/>
  <c r="X994" i="3"/>
  <c r="X958" i="3"/>
  <c r="X921" i="3"/>
  <c r="X880" i="3"/>
  <c r="X833" i="3"/>
  <c r="X783" i="3"/>
  <c r="X730" i="3"/>
  <c r="X678" i="3"/>
  <c r="X549" i="3"/>
  <c r="X164" i="3"/>
  <c r="X1003" i="3"/>
  <c r="X985" i="3"/>
  <c r="X967" i="3"/>
  <c r="X948" i="3"/>
  <c r="X930" i="3"/>
  <c r="X912" i="3"/>
  <c r="X890" i="3"/>
  <c r="X870" i="3"/>
  <c r="X847" i="3"/>
  <c r="X822" i="3"/>
  <c r="X794" i="3"/>
  <c r="X769" i="3"/>
  <c r="X744" i="3"/>
  <c r="X719" i="3"/>
  <c r="X694" i="3"/>
  <c r="X660" i="3"/>
  <c r="X622" i="3"/>
  <c r="X568" i="3"/>
  <c r="X525" i="3"/>
  <c r="X476" i="3"/>
  <c r="X406" i="3"/>
  <c r="X344" i="3"/>
  <c r="X277" i="3"/>
  <c r="X197" i="3"/>
  <c r="X119" i="3"/>
  <c r="X35" i="3"/>
  <c r="X1002" i="3"/>
  <c r="X984" i="3"/>
  <c r="X966" i="3"/>
  <c r="X947" i="3"/>
  <c r="X929" i="3"/>
  <c r="X911" i="3"/>
  <c r="X889" i="3"/>
  <c r="X867" i="3"/>
  <c r="X846" i="3"/>
  <c r="X818" i="3"/>
  <c r="X793" i="3"/>
  <c r="X768" i="3"/>
  <c r="X743" i="3"/>
  <c r="X718" i="3"/>
  <c r="X690" i="3"/>
  <c r="X658" i="3"/>
  <c r="X616" i="3"/>
  <c r="X567" i="3"/>
  <c r="X513" i="3"/>
  <c r="X469" i="3"/>
  <c r="X405" i="3"/>
  <c r="X328" i="3"/>
  <c r="X269" i="3"/>
  <c r="X196" i="3"/>
  <c r="X101" i="3"/>
  <c r="X904" i="3"/>
  <c r="X165" i="3"/>
  <c r="X7" i="3"/>
  <c r="X15" i="3"/>
  <c r="X23" i="3"/>
  <c r="X31" i="3"/>
  <c r="X40" i="3"/>
  <c r="X48" i="3"/>
  <c r="X56" i="3"/>
  <c r="X64" i="3"/>
  <c r="X72" i="3"/>
  <c r="X80" i="3"/>
  <c r="X88" i="3"/>
  <c r="X96" i="3"/>
  <c r="X104" i="3"/>
  <c r="X112" i="3"/>
  <c r="X120" i="3"/>
  <c r="X128" i="3"/>
  <c r="X136" i="3"/>
  <c r="X144" i="3"/>
  <c r="X152" i="3"/>
  <c r="X160" i="3"/>
  <c r="X168" i="3"/>
  <c r="X176" i="3"/>
  <c r="X184" i="3"/>
  <c r="X192" i="3"/>
  <c r="X200" i="3"/>
  <c r="X208" i="3"/>
  <c r="X216" i="3"/>
  <c r="X8" i="3"/>
  <c r="X16" i="3"/>
  <c r="X24" i="3"/>
  <c r="X32" i="3"/>
  <c r="X41" i="3"/>
  <c r="X49" i="3"/>
  <c r="X57" i="3"/>
  <c r="X65" i="3"/>
  <c r="X73" i="3"/>
  <c r="X81" i="3"/>
  <c r="X89" i="3"/>
  <c r="X97" i="3"/>
  <c r="X105" i="3"/>
  <c r="X113" i="3"/>
  <c r="X121" i="3"/>
  <c r="X129" i="3"/>
  <c r="X137" i="3"/>
  <c r="X145" i="3"/>
  <c r="X153" i="3"/>
  <c r="X161" i="3"/>
  <c r="X169" i="3"/>
  <c r="X177" i="3"/>
  <c r="X185" i="3"/>
  <c r="X193" i="3"/>
  <c r="X201" i="3"/>
  <c r="X209" i="3"/>
  <c r="X217" i="3"/>
  <c r="X225" i="3"/>
  <c r="X233" i="3"/>
  <c r="X241" i="3"/>
  <c r="X249" i="3"/>
  <c r="X257" i="3"/>
  <c r="X265" i="3"/>
  <c r="X273" i="3"/>
  <c r="X281" i="3"/>
  <c r="X289" i="3"/>
  <c r="X297" i="3"/>
  <c r="X305" i="3"/>
  <c r="X313" i="3"/>
  <c r="X321" i="3"/>
  <c r="X329" i="3"/>
  <c r="X337" i="3"/>
  <c r="X345" i="3"/>
  <c r="X353" i="3"/>
  <c r="X361" i="3"/>
  <c r="X369" i="3"/>
  <c r="X377" i="3"/>
  <c r="X385" i="3"/>
  <c r="X393" i="3"/>
  <c r="X401" i="3"/>
  <c r="X409" i="3"/>
  <c r="X417" i="3"/>
  <c r="X425" i="3"/>
  <c r="X433" i="3"/>
  <c r="X441" i="3"/>
  <c r="X9" i="3"/>
  <c r="X17" i="3"/>
  <c r="X25" i="3"/>
  <c r="X33" i="3"/>
  <c r="X42" i="3"/>
  <c r="X50" i="3"/>
  <c r="X58" i="3"/>
  <c r="X66" i="3"/>
  <c r="X74" i="3"/>
  <c r="X82" i="3"/>
  <c r="X90" i="3"/>
  <c r="X98" i="3"/>
  <c r="X106" i="3"/>
  <c r="X114" i="3"/>
  <c r="X122" i="3"/>
  <c r="X130" i="3"/>
  <c r="X138" i="3"/>
  <c r="X146" i="3"/>
  <c r="X154" i="3"/>
  <c r="X162" i="3"/>
  <c r="X170" i="3"/>
  <c r="X178" i="3"/>
  <c r="X186" i="3"/>
  <c r="X194" i="3"/>
  <c r="X202" i="3"/>
  <c r="X210" i="3"/>
  <c r="X218" i="3"/>
  <c r="X226" i="3"/>
  <c r="X234" i="3"/>
  <c r="X242" i="3"/>
  <c r="X250" i="3"/>
  <c r="X258" i="3"/>
  <c r="X266" i="3"/>
  <c r="X274" i="3"/>
  <c r="X282" i="3"/>
  <c r="X290" i="3"/>
  <c r="X298" i="3"/>
  <c r="X306" i="3"/>
  <c r="X314" i="3"/>
  <c r="X322" i="3"/>
  <c r="X330" i="3"/>
  <c r="X338" i="3"/>
  <c r="X346" i="3"/>
  <c r="X354" i="3"/>
  <c r="X362" i="3"/>
  <c r="X370" i="3"/>
  <c r="X378" i="3"/>
  <c r="X386" i="3"/>
  <c r="X394" i="3"/>
  <c r="X402" i="3"/>
  <c r="X410" i="3"/>
  <c r="X418" i="3"/>
  <c r="X426" i="3"/>
  <c r="X434" i="3"/>
  <c r="X442" i="3"/>
  <c r="X450" i="3"/>
  <c r="X458" i="3"/>
  <c r="X466" i="3"/>
  <c r="X474" i="3"/>
  <c r="X10" i="3"/>
  <c r="X18" i="3"/>
  <c r="X26" i="3"/>
  <c r="X34" i="3"/>
  <c r="X43" i="3"/>
  <c r="X51" i="3"/>
  <c r="X59" i="3"/>
  <c r="X67" i="3"/>
  <c r="X75" i="3"/>
  <c r="X83" i="3"/>
  <c r="X91" i="3"/>
  <c r="X99" i="3"/>
  <c r="X107" i="3"/>
  <c r="X115" i="3"/>
  <c r="X123" i="3"/>
  <c r="X131" i="3"/>
  <c r="X139" i="3"/>
  <c r="X147" i="3"/>
  <c r="X155" i="3"/>
  <c r="X163" i="3"/>
  <c r="X171" i="3"/>
  <c r="X179" i="3"/>
  <c r="X187" i="3"/>
  <c r="X195" i="3"/>
  <c r="X203" i="3"/>
  <c r="X211" i="3"/>
  <c r="X219" i="3"/>
  <c r="X227" i="3"/>
  <c r="X235" i="3"/>
  <c r="X243" i="3"/>
  <c r="X251" i="3"/>
  <c r="X259" i="3"/>
  <c r="X267" i="3"/>
  <c r="X275" i="3"/>
  <c r="X283" i="3"/>
  <c r="X291" i="3"/>
  <c r="X299" i="3"/>
  <c r="X307" i="3"/>
  <c r="X315" i="3"/>
  <c r="X323" i="3"/>
  <c r="X331" i="3"/>
  <c r="X339" i="3"/>
  <c r="X347" i="3"/>
  <c r="X355" i="3"/>
  <c r="X363" i="3"/>
  <c r="X371" i="3"/>
  <c r="X379" i="3"/>
  <c r="X387" i="3"/>
  <c r="X395" i="3"/>
  <c r="X403" i="3"/>
  <c r="X411" i="3"/>
  <c r="X419" i="3"/>
  <c r="X427" i="3"/>
  <c r="X435" i="3"/>
  <c r="X443" i="3"/>
  <c r="X451" i="3"/>
  <c r="X459" i="3"/>
  <c r="X467" i="3"/>
  <c r="X475" i="3"/>
  <c r="X483" i="3"/>
  <c r="X491" i="3"/>
  <c r="X499" i="3"/>
  <c r="X507" i="3"/>
  <c r="X515" i="3"/>
  <c r="X523" i="3"/>
  <c r="X531" i="3"/>
  <c r="X539" i="3"/>
  <c r="X547" i="3"/>
  <c r="X555" i="3"/>
  <c r="X563" i="3"/>
  <c r="X571" i="3"/>
  <c r="X579" i="3"/>
  <c r="X587" i="3"/>
  <c r="X595" i="3"/>
  <c r="X603" i="3"/>
  <c r="X611" i="3"/>
  <c r="X619" i="3"/>
  <c r="X627" i="3"/>
  <c r="X635" i="3"/>
  <c r="X643" i="3"/>
  <c r="X651" i="3"/>
  <c r="X659" i="3"/>
  <c r="X667" i="3"/>
  <c r="X675" i="3"/>
  <c r="X683" i="3"/>
  <c r="X11" i="3"/>
  <c r="X27" i="3"/>
  <c r="X44" i="3"/>
  <c r="X60" i="3"/>
  <c r="X76" i="3"/>
  <c r="X92" i="3"/>
  <c r="X108" i="3"/>
  <c r="X124" i="3"/>
  <c r="X140" i="3"/>
  <c r="X156" i="3"/>
  <c r="X172" i="3"/>
  <c r="X188" i="3"/>
  <c r="X204" i="3"/>
  <c r="X220" i="3"/>
  <c r="X231" i="3"/>
  <c r="X245" i="3"/>
  <c r="X256" i="3"/>
  <c r="X270" i="3"/>
  <c r="X284" i="3"/>
  <c r="X295" i="3"/>
  <c r="X309" i="3"/>
  <c r="X320" i="3"/>
  <c r="X334" i="3"/>
  <c r="X348" i="3"/>
  <c r="X359" i="3"/>
  <c r="X373" i="3"/>
  <c r="X384" i="3"/>
  <c r="X398" i="3"/>
  <c r="X412" i="3"/>
  <c r="X423" i="3"/>
  <c r="X437" i="3"/>
  <c r="X448" i="3"/>
  <c r="X460" i="3"/>
  <c r="X470" i="3"/>
  <c r="X480" i="3"/>
  <c r="X489" i="3"/>
  <c r="X498" i="3"/>
  <c r="X508" i="3"/>
  <c r="X517" i="3"/>
  <c r="X526" i="3"/>
  <c r="X535" i="3"/>
  <c r="X544" i="3"/>
  <c r="X553" i="3"/>
  <c r="X562" i="3"/>
  <c r="X572" i="3"/>
  <c r="X581" i="3"/>
  <c r="X590" i="3"/>
  <c r="X599" i="3"/>
  <c r="X608" i="3"/>
  <c r="X617" i="3"/>
  <c r="X626" i="3"/>
  <c r="X636" i="3"/>
  <c r="X645" i="3"/>
  <c r="X654" i="3"/>
  <c r="X663" i="3"/>
  <c r="X672" i="3"/>
  <c r="X681" i="3"/>
  <c r="X12" i="3"/>
  <c r="X28" i="3"/>
  <c r="X45" i="3"/>
  <c r="X61" i="3"/>
  <c r="X77" i="3"/>
  <c r="X93" i="3"/>
  <c r="X109" i="3"/>
  <c r="X125" i="3"/>
  <c r="X141" i="3"/>
  <c r="X157" i="3"/>
  <c r="X173" i="3"/>
  <c r="X189" i="3"/>
  <c r="X205" i="3"/>
  <c r="X221" i="3"/>
  <c r="X232" i="3"/>
  <c r="X246" i="3"/>
  <c r="X260" i="3"/>
  <c r="X271" i="3"/>
  <c r="X285" i="3"/>
  <c r="X296" i="3"/>
  <c r="X310" i="3"/>
  <c r="X324" i="3"/>
  <c r="X335" i="3"/>
  <c r="X349" i="3"/>
  <c r="X360" i="3"/>
  <c r="X374" i="3"/>
  <c r="X388" i="3"/>
  <c r="X399" i="3"/>
  <c r="X413" i="3"/>
  <c r="X424" i="3"/>
  <c r="X438" i="3"/>
  <c r="X449" i="3"/>
  <c r="X461" i="3"/>
  <c r="X471" i="3"/>
  <c r="X481" i="3"/>
  <c r="X490" i="3"/>
  <c r="X500" i="3"/>
  <c r="X509" i="3"/>
  <c r="X518" i="3"/>
  <c r="X527" i="3"/>
  <c r="X536" i="3"/>
  <c r="X545" i="3"/>
  <c r="X554" i="3"/>
  <c r="X564" i="3"/>
  <c r="X573" i="3"/>
  <c r="X582" i="3"/>
  <c r="X591" i="3"/>
  <c r="X600" i="3"/>
  <c r="X609" i="3"/>
  <c r="X618" i="3"/>
  <c r="X628" i="3"/>
  <c r="X637" i="3"/>
  <c r="X646" i="3"/>
  <c r="X655" i="3"/>
  <c r="X664" i="3"/>
  <c r="X673" i="3"/>
  <c r="X682" i="3"/>
  <c r="X691" i="3"/>
  <c r="X699" i="3"/>
  <c r="X707" i="3"/>
  <c r="X715" i="3"/>
  <c r="X723" i="3"/>
  <c r="X731" i="3"/>
  <c r="X739" i="3"/>
  <c r="X747" i="3"/>
  <c r="X755" i="3"/>
  <c r="X763" i="3"/>
  <c r="X771" i="3"/>
  <c r="X779" i="3"/>
  <c r="X787" i="3"/>
  <c r="X795" i="3"/>
  <c r="X803" i="3"/>
  <c r="X811" i="3"/>
  <c r="X819" i="3"/>
  <c r="X827" i="3"/>
  <c r="X835" i="3"/>
  <c r="X843" i="3"/>
  <c r="X851" i="3"/>
  <c r="X13" i="3"/>
  <c r="X29" i="3"/>
  <c r="X46" i="3"/>
  <c r="X62" i="3"/>
  <c r="X78" i="3"/>
  <c r="X94" i="3"/>
  <c r="X110" i="3"/>
  <c r="X126" i="3"/>
  <c r="X142" i="3"/>
  <c r="X158" i="3"/>
  <c r="X174" i="3"/>
  <c r="X190" i="3"/>
  <c r="X206" i="3"/>
  <c r="X222" i="3"/>
  <c r="X236" i="3"/>
  <c r="X247" i="3"/>
  <c r="X261" i="3"/>
  <c r="X272" i="3"/>
  <c r="X286" i="3"/>
  <c r="X300" i="3"/>
  <c r="X311" i="3"/>
  <c r="X325" i="3"/>
  <c r="X336" i="3"/>
  <c r="X350" i="3"/>
  <c r="X364" i="3"/>
  <c r="X375" i="3"/>
  <c r="X389" i="3"/>
  <c r="X400" i="3"/>
  <c r="X414" i="3"/>
  <c r="X428" i="3"/>
  <c r="X439" i="3"/>
  <c r="X452" i="3"/>
  <c r="X462" i="3"/>
  <c r="X472" i="3"/>
  <c r="X482" i="3"/>
  <c r="X492" i="3"/>
  <c r="X501" i="3"/>
  <c r="X510" i="3"/>
  <c r="X519" i="3"/>
  <c r="X528" i="3"/>
  <c r="X537" i="3"/>
  <c r="X546" i="3"/>
  <c r="X556" i="3"/>
  <c r="X565" i="3"/>
  <c r="X574" i="3"/>
  <c r="X583" i="3"/>
  <c r="X592" i="3"/>
  <c r="X601" i="3"/>
  <c r="X610" i="3"/>
  <c r="X620" i="3"/>
  <c r="X629" i="3"/>
  <c r="X638" i="3"/>
  <c r="X647" i="3"/>
  <c r="X656" i="3"/>
  <c r="X665" i="3"/>
  <c r="X674" i="3"/>
  <c r="X684" i="3"/>
  <c r="X692" i="3"/>
  <c r="X700" i="3"/>
  <c r="X708" i="3"/>
  <c r="X716" i="3"/>
  <c r="X724" i="3"/>
  <c r="X732" i="3"/>
  <c r="X740" i="3"/>
  <c r="X748" i="3"/>
  <c r="X756" i="3"/>
  <c r="X764" i="3"/>
  <c r="X772" i="3"/>
  <c r="X780" i="3"/>
  <c r="X788" i="3"/>
  <c r="X796" i="3"/>
  <c r="X804" i="3"/>
  <c r="X812" i="3"/>
  <c r="X820" i="3"/>
  <c r="X828" i="3"/>
  <c r="X836" i="3"/>
  <c r="X844" i="3"/>
  <c r="X852" i="3"/>
  <c r="X860" i="3"/>
  <c r="X868" i="3"/>
  <c r="X876" i="3"/>
  <c r="X884" i="3"/>
  <c r="X892" i="3"/>
  <c r="X900" i="3"/>
  <c r="X908" i="3"/>
  <c r="X14" i="3"/>
  <c r="X30" i="3"/>
  <c r="X47" i="3"/>
  <c r="X63" i="3"/>
  <c r="X79" i="3"/>
  <c r="X95" i="3"/>
  <c r="X111" i="3"/>
  <c r="X127" i="3"/>
  <c r="X143" i="3"/>
  <c r="X159" i="3"/>
  <c r="X175" i="3"/>
  <c r="X191" i="3"/>
  <c r="X207" i="3"/>
  <c r="X223" i="3"/>
  <c r="X237" i="3"/>
  <c r="X248" i="3"/>
  <c r="X262" i="3"/>
  <c r="X276" i="3"/>
  <c r="X287" i="3"/>
  <c r="X301" i="3"/>
  <c r="X312" i="3"/>
  <c r="X326" i="3"/>
  <c r="X340" i="3"/>
  <c r="X351" i="3"/>
  <c r="X365" i="3"/>
  <c r="X376" i="3"/>
  <c r="X390" i="3"/>
  <c r="X404" i="3"/>
  <c r="X415" i="3"/>
  <c r="X429" i="3"/>
  <c r="X440" i="3"/>
  <c r="X453" i="3"/>
  <c r="X463" i="3"/>
  <c r="X473" i="3"/>
  <c r="X484" i="3"/>
  <c r="X493" i="3"/>
  <c r="X502" i="3"/>
  <c r="X511" i="3"/>
  <c r="X520" i="3"/>
  <c r="X529" i="3"/>
  <c r="X538" i="3"/>
  <c r="X548" i="3"/>
  <c r="X557" i="3"/>
  <c r="X566" i="3"/>
  <c r="X575" i="3"/>
  <c r="X584" i="3"/>
  <c r="X593" i="3"/>
  <c r="X602" i="3"/>
  <c r="X612" i="3"/>
  <c r="X621" i="3"/>
  <c r="X630" i="3"/>
  <c r="X639" i="3"/>
  <c r="X648" i="3"/>
  <c r="X657" i="3"/>
  <c r="X666" i="3"/>
  <c r="X676" i="3"/>
  <c r="X685" i="3"/>
  <c r="X693" i="3"/>
  <c r="X701" i="3"/>
  <c r="X709" i="3"/>
  <c r="X717" i="3"/>
  <c r="X725" i="3"/>
  <c r="X733" i="3"/>
  <c r="X741" i="3"/>
  <c r="X749" i="3"/>
  <c r="X757" i="3"/>
  <c r="X765" i="3"/>
  <c r="X773" i="3"/>
  <c r="X781" i="3"/>
  <c r="X789" i="3"/>
  <c r="X797" i="3"/>
  <c r="X805" i="3"/>
  <c r="X813" i="3"/>
  <c r="X821" i="3"/>
  <c r="X829" i="3"/>
  <c r="X837" i="3"/>
  <c r="X845" i="3"/>
  <c r="X853" i="3"/>
  <c r="X861" i="3"/>
  <c r="X869" i="3"/>
  <c r="X877" i="3"/>
  <c r="X885" i="3"/>
  <c r="X893" i="3"/>
  <c r="X901" i="3"/>
  <c r="X909" i="3"/>
  <c r="X917" i="3"/>
  <c r="X925" i="3"/>
  <c r="X933" i="3"/>
  <c r="X941" i="3"/>
  <c r="X949" i="3"/>
  <c r="X957" i="3"/>
  <c r="X965" i="3"/>
  <c r="X973" i="3"/>
  <c r="X981" i="3"/>
  <c r="X989" i="3"/>
  <c r="X997" i="3"/>
  <c r="X19" i="3"/>
  <c r="X52" i="3"/>
  <c r="X84" i="3"/>
  <c r="X116" i="3"/>
  <c r="X148" i="3"/>
  <c r="X180" i="3"/>
  <c r="X212" i="3"/>
  <c r="X238" i="3"/>
  <c r="X263" i="3"/>
  <c r="X288" i="3"/>
  <c r="X316" i="3"/>
  <c r="X341" i="3"/>
  <c r="X366" i="3"/>
  <c r="X391" i="3"/>
  <c r="X416" i="3"/>
  <c r="X444" i="3"/>
  <c r="X464" i="3"/>
  <c r="X485" i="3"/>
  <c r="X503" i="3"/>
  <c r="X521" i="3"/>
  <c r="X540" i="3"/>
  <c r="X558" i="3"/>
  <c r="X576" i="3"/>
  <c r="X594" i="3"/>
  <c r="X613" i="3"/>
  <c r="X631" i="3"/>
  <c r="X649" i="3"/>
  <c r="X668" i="3"/>
  <c r="X686" i="3"/>
  <c r="X697" i="3"/>
  <c r="X711" i="3"/>
  <c r="X722" i="3"/>
  <c r="X736" i="3"/>
  <c r="X750" i="3"/>
  <c r="X761" i="3"/>
  <c r="X775" i="3"/>
  <c r="X786" i="3"/>
  <c r="X800" i="3"/>
  <c r="X814" i="3"/>
  <c r="X825" i="3"/>
  <c r="X839" i="3"/>
  <c r="X850" i="3"/>
  <c r="X863" i="3"/>
  <c r="X873" i="3"/>
  <c r="X883" i="3"/>
  <c r="X895" i="3"/>
  <c r="X905" i="3"/>
  <c r="X915" i="3"/>
  <c r="X924" i="3"/>
  <c r="X934" i="3"/>
  <c r="X943" i="3"/>
  <c r="X952" i="3"/>
  <c r="X961" i="3"/>
  <c r="X970" i="3"/>
  <c r="X979" i="3"/>
  <c r="X988" i="3"/>
  <c r="X998" i="3"/>
  <c r="X20" i="3"/>
  <c r="X53" i="3"/>
  <c r="X85" i="3"/>
  <c r="X117" i="3"/>
  <c r="X149" i="3"/>
  <c r="X181" i="3"/>
  <c r="X213" i="3"/>
  <c r="X239" i="3"/>
  <c r="X264" i="3"/>
  <c r="X292" i="3"/>
  <c r="X317" i="3"/>
  <c r="X342" i="3"/>
  <c r="X367" i="3"/>
  <c r="X392" i="3"/>
  <c r="X420" i="3"/>
  <c r="X445" i="3"/>
  <c r="X465" i="3"/>
  <c r="X486" i="3"/>
  <c r="X504" i="3"/>
  <c r="X522" i="3"/>
  <c r="X541" i="3"/>
  <c r="X559" i="3"/>
  <c r="X577" i="3"/>
  <c r="X596" i="3"/>
  <c r="X614" i="3"/>
  <c r="X632" i="3"/>
  <c r="X650" i="3"/>
  <c r="X669" i="3"/>
  <c r="X687" i="3"/>
  <c r="X698" i="3"/>
  <c r="X712" i="3"/>
  <c r="X726" i="3"/>
  <c r="X737" i="3"/>
  <c r="X751" i="3"/>
  <c r="X762" i="3"/>
  <c r="X776" i="3"/>
  <c r="X790" i="3"/>
  <c r="X801" i="3"/>
  <c r="X815" i="3"/>
  <c r="X826" i="3"/>
  <c r="X840" i="3"/>
  <c r="X854" i="3"/>
  <c r="X864" i="3"/>
  <c r="X874" i="3"/>
  <c r="X886" i="3"/>
  <c r="X896" i="3"/>
  <c r="X906" i="3"/>
  <c r="X916" i="3"/>
  <c r="X926" i="3"/>
  <c r="X935" i="3"/>
  <c r="X944" i="3"/>
  <c r="X953" i="3"/>
  <c r="X962" i="3"/>
  <c r="X971" i="3"/>
  <c r="X980" i="3"/>
  <c r="X990" i="3"/>
  <c r="X999" i="3"/>
  <c r="X21" i="3"/>
  <c r="X54" i="3"/>
  <c r="X86" i="3"/>
  <c r="X118" i="3"/>
  <c r="X150" i="3"/>
  <c r="X182" i="3"/>
  <c r="X214" i="3"/>
  <c r="X240" i="3"/>
  <c r="X268" i="3"/>
  <c r="X293" i="3"/>
  <c r="X318" i="3"/>
  <c r="X343" i="3"/>
  <c r="X368" i="3"/>
  <c r="X396" i="3"/>
  <c r="X421" i="3"/>
  <c r="X446" i="3"/>
  <c r="X468" i="3"/>
  <c r="X487" i="3"/>
  <c r="X505" i="3"/>
  <c r="X524" i="3"/>
  <c r="X542" i="3"/>
  <c r="X560" i="3"/>
  <c r="X578" i="3"/>
  <c r="X597" i="3"/>
  <c r="X615" i="3"/>
  <c r="X633" i="3"/>
  <c r="X652" i="3"/>
  <c r="X670" i="3"/>
  <c r="X688" i="3"/>
  <c r="X702" i="3"/>
  <c r="X713" i="3"/>
  <c r="X727" i="3"/>
  <c r="X738" i="3"/>
  <c r="X752" i="3"/>
  <c r="X766" i="3"/>
  <c r="X777" i="3"/>
  <c r="X791" i="3"/>
  <c r="X802" i="3"/>
  <c r="X816" i="3"/>
  <c r="X830" i="3"/>
  <c r="X841" i="3"/>
  <c r="X855" i="3"/>
  <c r="X865" i="3"/>
  <c r="X875" i="3"/>
  <c r="X887" i="3"/>
  <c r="X897" i="3"/>
  <c r="X907" i="3"/>
  <c r="X918" i="3"/>
  <c r="X927" i="3"/>
  <c r="X936" i="3"/>
  <c r="X945" i="3"/>
  <c r="X954" i="3"/>
  <c r="X963" i="3"/>
  <c r="X972" i="3"/>
  <c r="X982" i="3"/>
  <c r="X991" i="3"/>
  <c r="X1000" i="3"/>
  <c r="X5" i="3"/>
  <c r="X38" i="3"/>
  <c r="X70" i="3"/>
  <c r="X102" i="3"/>
  <c r="X134" i="3"/>
  <c r="X166" i="3"/>
  <c r="X198" i="3"/>
  <c r="X229" i="3"/>
  <c r="X254" i="3"/>
  <c r="X279" i="3"/>
  <c r="X304" i="3"/>
  <c r="X332" i="3"/>
  <c r="X357" i="3"/>
  <c r="X382" i="3"/>
  <c r="X407" i="3"/>
  <c r="X432" i="3"/>
  <c r="X456" i="3"/>
  <c r="X478" i="3"/>
  <c r="X496" i="3"/>
  <c r="X514" i="3"/>
  <c r="X533" i="3"/>
  <c r="X551" i="3"/>
  <c r="X569" i="3"/>
  <c r="X588" i="3"/>
  <c r="X606" i="3"/>
  <c r="X624" i="3"/>
  <c r="X642" i="3"/>
  <c r="X661" i="3"/>
  <c r="X679" i="3"/>
  <c r="X695" i="3"/>
  <c r="X706" i="3"/>
  <c r="X720" i="3"/>
  <c r="X734" i="3"/>
  <c r="X745" i="3"/>
  <c r="X759" i="3"/>
  <c r="X770" i="3"/>
  <c r="X784" i="3"/>
  <c r="X798" i="3"/>
  <c r="X809" i="3"/>
  <c r="X823" i="3"/>
  <c r="X834" i="3"/>
  <c r="X848" i="3"/>
  <c r="X859" i="3"/>
  <c r="X871" i="3"/>
  <c r="X881" i="3"/>
  <c r="X891" i="3"/>
  <c r="X903" i="3"/>
  <c r="X913" i="3"/>
  <c r="X922" i="3"/>
  <c r="X931" i="3"/>
  <c r="X940" i="3"/>
  <c r="X950" i="3"/>
  <c r="X959" i="3"/>
  <c r="X968" i="3"/>
  <c r="X977" i="3"/>
  <c r="X986" i="3"/>
  <c r="X995" i="3"/>
  <c r="X4" i="3"/>
  <c r="X6" i="3"/>
  <c r="X39" i="3"/>
  <c r="X71" i="3"/>
  <c r="X103" i="3"/>
  <c r="X135" i="3"/>
  <c r="X167" i="3"/>
  <c r="X199" i="3"/>
  <c r="X230" i="3"/>
  <c r="X255" i="3"/>
  <c r="X280" i="3"/>
  <c r="X308" i="3"/>
  <c r="X333" i="3"/>
  <c r="X358" i="3"/>
  <c r="X383" i="3"/>
  <c r="X408" i="3"/>
  <c r="X436" i="3"/>
  <c r="X457" i="3"/>
  <c r="X479" i="3"/>
  <c r="X497" i="3"/>
  <c r="X516" i="3"/>
  <c r="X534" i="3"/>
  <c r="X552" i="3"/>
  <c r="X570" i="3"/>
  <c r="X589" i="3"/>
  <c r="X607" i="3"/>
  <c r="X625" i="3"/>
  <c r="X69" i="3"/>
  <c r="X993" i="3"/>
  <c r="X975" i="3"/>
  <c r="X956" i="3"/>
  <c r="X938" i="3"/>
  <c r="X920" i="3"/>
  <c r="X899" i="3"/>
  <c r="X879" i="3"/>
  <c r="X857" i="3"/>
  <c r="X832" i="3"/>
  <c r="X807" i="3"/>
  <c r="X782" i="3"/>
  <c r="X754" i="3"/>
  <c r="X729" i="3"/>
  <c r="X704" i="3"/>
  <c r="X677" i="3"/>
  <c r="X640" i="3"/>
  <c r="X586" i="3"/>
  <c r="X543" i="3"/>
  <c r="X494" i="3"/>
  <c r="X431" i="3"/>
  <c r="X372" i="3"/>
  <c r="X302" i="3"/>
  <c r="X228" i="3"/>
  <c r="X151" i="3"/>
  <c r="X68" i="3"/>
  <c r="X996" i="3"/>
  <c r="X960" i="3"/>
  <c r="X862" i="3"/>
  <c r="X810" i="3"/>
  <c r="X735" i="3"/>
  <c r="X604" i="3"/>
  <c r="X976" i="3"/>
  <c r="X939" i="3"/>
  <c r="X902" i="3"/>
  <c r="X858" i="3"/>
  <c r="X808" i="3"/>
  <c r="X758" i="3"/>
  <c r="X705" i="3"/>
  <c r="X641" i="3"/>
  <c r="X598" i="3"/>
  <c r="X495" i="3"/>
  <c r="X447" i="3"/>
  <c r="X380" i="3"/>
  <c r="X303" i="3"/>
  <c r="X992" i="3"/>
  <c r="X974" i="3"/>
  <c r="X955" i="3"/>
  <c r="X937" i="3"/>
  <c r="X919" i="3"/>
  <c r="X898" i="3"/>
  <c r="X878" i="3"/>
  <c r="X856" i="3"/>
  <c r="X831" i="3"/>
  <c r="X806" i="3"/>
  <c r="X778" i="3"/>
  <c r="X753" i="3"/>
  <c r="X728" i="3"/>
  <c r="X703" i="3"/>
  <c r="X671" i="3"/>
  <c r="X634" i="3"/>
  <c r="X585" i="3"/>
  <c r="X532" i="3"/>
  <c r="X488" i="3"/>
  <c r="X430" i="3"/>
  <c r="X356" i="3"/>
  <c r="X294" i="3"/>
  <c r="X224" i="3"/>
  <c r="X133" i="3"/>
  <c r="X55" i="3"/>
  <c r="X923" i="3"/>
  <c r="X252" i="3"/>
  <c r="X244" i="3"/>
  <c r="X987" i="3"/>
  <c r="X969" i="3"/>
  <c r="X951" i="3"/>
  <c r="X932" i="3"/>
  <c r="X914" i="3"/>
  <c r="X894" i="3"/>
  <c r="X872" i="3"/>
  <c r="X849" i="3"/>
  <c r="X824" i="3"/>
  <c r="X799" i="3"/>
  <c r="X774" i="3"/>
  <c r="X746" i="3"/>
  <c r="X721" i="3"/>
  <c r="X696" i="3"/>
  <c r="X662" i="3"/>
  <c r="X623" i="3"/>
  <c r="X580" i="3"/>
  <c r="X530" i="3"/>
  <c r="X477" i="3"/>
  <c r="X422" i="3"/>
  <c r="X352" i="3"/>
  <c r="X278" i="3"/>
  <c r="X215" i="3"/>
  <c r="X132" i="3"/>
  <c r="X36" i="3"/>
  <c r="AR9" i="2" l="1"/>
  <c r="U9" i="2"/>
  <c r="V9" i="2"/>
  <c r="AG24" i="2"/>
  <c r="U24" i="2"/>
  <c r="AH24" i="2"/>
  <c r="AE24" i="2"/>
  <c r="V24" i="2"/>
  <c r="AI24" i="2"/>
  <c r="AH23" i="2"/>
  <c r="AE23" i="2"/>
  <c r="V23" i="2"/>
  <c r="AG23" i="2"/>
  <c r="AI23" i="2"/>
  <c r="U23" i="2"/>
  <c r="AG22" i="2"/>
  <c r="AH22" i="2"/>
  <c r="V22" i="2"/>
  <c r="AE22" i="2"/>
  <c r="AI22" i="2"/>
  <c r="U22" i="2"/>
  <c r="U21" i="2"/>
  <c r="AI21" i="2"/>
  <c r="V21" i="2"/>
  <c r="AG21" i="2"/>
  <c r="AE21" i="2"/>
  <c r="AH21" i="2"/>
  <c r="AH20" i="2"/>
  <c r="AG20" i="2"/>
  <c r="V20" i="2"/>
  <c r="AI20" i="2"/>
  <c r="AE20" i="2"/>
  <c r="U20" i="2"/>
  <c r="U19" i="2"/>
  <c r="AH19" i="2"/>
  <c r="AI19" i="2"/>
  <c r="V19" i="2"/>
  <c r="AG19" i="2"/>
  <c r="AE19" i="2"/>
  <c r="AI18" i="2"/>
  <c r="AH18" i="2"/>
  <c r="AE18" i="2"/>
  <c r="U18" i="2"/>
  <c r="V18" i="2"/>
  <c r="AG18" i="2"/>
  <c r="AH17" i="2"/>
  <c r="AE17" i="2"/>
  <c r="V17" i="2"/>
  <c r="AG17" i="2"/>
  <c r="U17" i="2"/>
  <c r="AI17" i="2"/>
  <c r="AG16" i="2"/>
  <c r="U16" i="2"/>
  <c r="AH16" i="2"/>
  <c r="AI16" i="2"/>
  <c r="V16" i="2"/>
  <c r="AE16" i="2"/>
  <c r="V15" i="2"/>
  <c r="AH15" i="2"/>
  <c r="U15" i="2"/>
  <c r="AG15" i="2"/>
  <c r="AE15" i="2"/>
  <c r="AI15" i="2"/>
  <c r="AG14" i="2"/>
  <c r="U14" i="2"/>
  <c r="AE14" i="2"/>
  <c r="V14" i="2"/>
  <c r="AI14" i="2"/>
  <c r="AH14" i="2"/>
  <c r="AG13" i="2"/>
  <c r="AH13" i="2"/>
  <c r="V13" i="2"/>
  <c r="AE13" i="2"/>
  <c r="U13" i="2"/>
  <c r="AI13" i="2"/>
  <c r="AH12" i="2"/>
  <c r="AE12" i="2"/>
  <c r="AI12" i="2"/>
  <c r="U12" i="2"/>
  <c r="V12" i="2"/>
  <c r="AG12" i="2"/>
  <c r="V11" i="2"/>
  <c r="AE11" i="2"/>
  <c r="AG11" i="2"/>
  <c r="U11" i="2"/>
  <c r="AH11" i="2"/>
  <c r="AI11" i="2"/>
  <c r="AE10" i="2"/>
  <c r="AI10" i="2"/>
  <c r="V10" i="2"/>
  <c r="AH10" i="2"/>
  <c r="AG10" i="2"/>
  <c r="U10" i="2"/>
  <c r="AO12" i="2"/>
  <c r="AS12" i="2"/>
  <c r="AO13" i="2"/>
  <c r="AS13" i="2"/>
  <c r="AO19" i="2"/>
  <c r="AS19" i="2"/>
  <c r="AO14" i="2"/>
  <c r="AS14" i="2"/>
  <c r="AS11" i="2"/>
  <c r="AO11" i="2"/>
  <c r="AO16" i="2"/>
  <c r="AS16" i="2"/>
  <c r="AO18" i="2"/>
  <c r="AS18" i="2"/>
  <c r="AO20" i="2"/>
  <c r="AS20" i="2"/>
  <c r="AO10" i="2"/>
  <c r="AS10" i="2"/>
  <c r="AO23" i="2"/>
  <c r="AS23" i="2"/>
  <c r="AO24" i="2"/>
  <c r="AS24" i="2"/>
  <c r="AO15" i="2"/>
  <c r="AS15" i="2"/>
  <c r="AO22" i="2"/>
  <c r="AS22" i="2"/>
  <c r="AO21" i="2"/>
  <c r="AS21" i="2"/>
  <c r="AO17" i="2"/>
  <c r="AS17" i="2"/>
  <c r="AO9" i="2"/>
  <c r="AS9" i="2"/>
  <c r="AT9" i="2" l="1"/>
  <c r="AT12" i="2"/>
  <c r="AZ12" i="2" s="1"/>
  <c r="AT14" i="2"/>
  <c r="AX14" i="2" s="1"/>
  <c r="AT17" i="2"/>
  <c r="AT21" i="2"/>
  <c r="AT22" i="2"/>
  <c r="AT13" i="2"/>
  <c r="AT19" i="2"/>
  <c r="AT15" i="2"/>
  <c r="AT18" i="2"/>
  <c r="AT20" i="2"/>
  <c r="AT23" i="2"/>
  <c r="AT10" i="2"/>
  <c r="AT11" i="2"/>
  <c r="AT16" i="2"/>
  <c r="AT24" i="2"/>
  <c r="BB14" i="2" l="1"/>
  <c r="AZ14" i="2"/>
  <c r="BB12" i="2"/>
  <c r="AY14" i="2"/>
  <c r="BA14" i="2"/>
  <c r="AZ9" i="2"/>
  <c r="BB9" i="2"/>
  <c r="AY9" i="2"/>
  <c r="AX9" i="2"/>
  <c r="BA9" i="2"/>
  <c r="AY12" i="2"/>
  <c r="BA12" i="2"/>
  <c r="AX12" i="2"/>
  <c r="AZ15" i="2"/>
  <c r="BB15" i="2"/>
  <c r="AX15" i="2"/>
  <c r="BA15" i="2"/>
  <c r="AY15" i="2"/>
  <c r="BA21" i="2"/>
  <c r="AZ21" i="2"/>
  <c r="BB21" i="2"/>
  <c r="AX21" i="2"/>
  <c r="AY21" i="2"/>
  <c r="AX13" i="2"/>
  <c r="AZ13" i="2"/>
  <c r="BA13" i="2"/>
  <c r="BB13" i="2"/>
  <c r="AY13" i="2"/>
  <c r="BB23" i="2"/>
  <c r="AZ23" i="2"/>
  <c r="AX23" i="2"/>
  <c r="BA23" i="2"/>
  <c r="AY23" i="2"/>
  <c r="AZ24" i="2"/>
  <c r="AY24" i="2"/>
  <c r="BB24" i="2"/>
  <c r="BA24" i="2"/>
  <c r="AX24" i="2"/>
  <c r="AZ17" i="2"/>
  <c r="BA17" i="2"/>
  <c r="BB17" i="2"/>
  <c r="AY17" i="2"/>
  <c r="AX17" i="2"/>
  <c r="AZ11" i="2"/>
  <c r="BB11" i="2"/>
  <c r="AX11" i="2"/>
  <c r="BA11" i="2"/>
  <c r="AY11" i="2"/>
  <c r="BA20" i="2"/>
  <c r="AZ20" i="2"/>
  <c r="AX20" i="2"/>
  <c r="BB20" i="2"/>
  <c r="AY20" i="2"/>
  <c r="AZ19" i="2"/>
  <c r="BA19" i="2"/>
  <c r="AY19" i="2"/>
  <c r="AX19" i="2"/>
  <c r="BB19" i="2"/>
  <c r="BB16" i="2"/>
  <c r="AX16" i="2"/>
  <c r="AY16" i="2"/>
  <c r="AZ16" i="2"/>
  <c r="BA16" i="2"/>
  <c r="AZ22" i="2"/>
  <c r="BB22" i="2"/>
  <c r="AX22" i="2"/>
  <c r="BA22" i="2"/>
  <c r="AY22" i="2"/>
  <c r="AZ10" i="2"/>
  <c r="BB10" i="2"/>
  <c r="AX10" i="2"/>
  <c r="BA10" i="2"/>
  <c r="AY10" i="2"/>
  <c r="AZ18" i="2"/>
  <c r="BB18" i="2"/>
  <c r="AX18" i="2"/>
  <c r="BA18" i="2"/>
  <c r="AY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Nofziger, Jesse</author>
  </authors>
  <commentList>
    <comment ref="C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Nofziger, Jesse:</t>
        </r>
        <r>
          <rPr>
            <sz val="9"/>
            <color indexed="81"/>
            <rFont val="Tahoma"/>
            <family val="2"/>
          </rPr>
          <t xml:space="preserve">
Discharge piping, size 1</t>
        </r>
      </text>
    </comment>
  </commentList>
</comments>
</file>

<file path=xl/sharedStrings.xml><?xml version="1.0" encoding="utf-8"?>
<sst xmlns="http://schemas.openxmlformats.org/spreadsheetml/2006/main" count="224" uniqueCount="174">
  <si>
    <t>x</t>
  </si>
  <si>
    <t>y</t>
  </si>
  <si>
    <t>Operating Point</t>
  </si>
  <si>
    <t>Lead Off</t>
  </si>
  <si>
    <t>Lead+Lag Off</t>
  </si>
  <si>
    <t>Lead On</t>
  </si>
  <si>
    <t>Lead+Lag On</t>
  </si>
  <si>
    <t>Overflow</t>
  </si>
  <si>
    <t>Static Head</t>
  </si>
  <si>
    <t>Flow, GPM</t>
  </si>
  <si>
    <t>Static Head, ft</t>
  </si>
  <si>
    <t>Total Head, ft</t>
  </si>
  <si>
    <t>Velocity, ft/s</t>
  </si>
  <si>
    <t>NPSHr, ft</t>
  </si>
  <si>
    <t>NPSHa, ft</t>
  </si>
  <si>
    <t>% of BEP</t>
  </si>
  <si>
    <t>Efficiency</t>
  </si>
  <si>
    <t>Pump Efficiency, %</t>
  </si>
  <si>
    <t>Pump BHP, HP</t>
  </si>
  <si>
    <t>% Of Motor Capacity</t>
  </si>
  <si>
    <t>Make</t>
  </si>
  <si>
    <t>Model</t>
  </si>
  <si>
    <t>Impeller Size</t>
  </si>
  <si>
    <t>BEP</t>
  </si>
  <si>
    <t>Material</t>
  </si>
  <si>
    <t>Hazen-Williams 'C'</t>
  </si>
  <si>
    <t>Pump</t>
  </si>
  <si>
    <t>Motor</t>
  </si>
  <si>
    <t>Force Main</t>
  </si>
  <si>
    <t>System Performance</t>
  </si>
  <si>
    <t>System Efficiency</t>
  </si>
  <si>
    <t>in</t>
  </si>
  <si>
    <t>GPM</t>
  </si>
  <si>
    <t>Min</t>
  </si>
  <si>
    <t>Max</t>
  </si>
  <si>
    <t>Age</t>
  </si>
  <si>
    <t>Pump Station Design Summary Sheet</t>
  </si>
  <si>
    <t>Station</t>
  </si>
  <si>
    <t>Address</t>
  </si>
  <si>
    <t>Assumptions for Analysis:</t>
  </si>
  <si>
    <t>By</t>
  </si>
  <si>
    <t>AOR Chart</t>
  </si>
  <si>
    <t>POR</t>
  </si>
  <si>
    <t>Head(ft)</t>
  </si>
  <si>
    <t>Flow, GPM (1 Pump)</t>
  </si>
  <si>
    <t>Flow, GPM (2 Pumps)</t>
  </si>
  <si>
    <t>BEP Chart</t>
  </si>
  <si>
    <t>Invert at Discharge</t>
  </si>
  <si>
    <t>WW Transducer Tip El</t>
  </si>
  <si>
    <t>Lead Off Setpoint</t>
  </si>
  <si>
    <t>Lag Off Setpoint</t>
  </si>
  <si>
    <t>Lead On Setpoint</t>
  </si>
  <si>
    <t>Lag on Setpoint</t>
  </si>
  <si>
    <t>High WW Setpoint</t>
  </si>
  <si>
    <t>Overflow Setpoint</t>
  </si>
  <si>
    <t>WW Plan Area</t>
  </si>
  <si>
    <t>WW Storage Volume</t>
  </si>
  <si>
    <t>Response Time</t>
  </si>
  <si>
    <t>Enter Per NAVD88</t>
  </si>
  <si>
    <t>Enter Per Wonderware/ SCADA</t>
  </si>
  <si>
    <t>Storage Volume, gal</t>
  </si>
  <si>
    <t>Inflow</t>
  </si>
  <si>
    <t>Dry</t>
  </si>
  <si>
    <t>Wet</t>
  </si>
  <si>
    <t>BEP, GPM</t>
  </si>
  <si>
    <t>Preferred Operating Range, GPM</t>
  </si>
  <si>
    <t>Impeller Size, in</t>
  </si>
  <si>
    <t>Rated Capacity, HP</t>
  </si>
  <si>
    <t>Diameter, in</t>
  </si>
  <si>
    <t>gal</t>
  </si>
  <si>
    <t>Pump Curve Input</t>
  </si>
  <si>
    <t>Instructions: Input data to shaded cells only. Remaining cells are calculated.</t>
  </si>
  <si>
    <t>System Curve Input</t>
  </si>
  <si>
    <t>Instructions: Input data to shaded cells only. Remaining cells are calculated</t>
  </si>
  <si>
    <t>Suction Length, ft</t>
  </si>
  <si>
    <t>Suction Fittings</t>
  </si>
  <si>
    <t>TDH Lead Off, ft</t>
  </si>
  <si>
    <t>TDH Lead On, ft</t>
  </si>
  <si>
    <t>TDH Lead+Lag Off, ft</t>
  </si>
  <si>
    <t>TDH Lead+Lag On, ft</t>
  </si>
  <si>
    <t>TDH Overflow, ft</t>
  </si>
  <si>
    <t>Flow Rate, GPM</t>
  </si>
  <si>
    <r>
      <t>V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/2g, ft</t>
    </r>
  </si>
  <si>
    <t>Total Length, ft</t>
  </si>
  <si>
    <t>Storage Time, hr</t>
  </si>
  <si>
    <t>Response Time, hr</t>
  </si>
  <si>
    <t>Avg Inflow Rate, wet/dry</t>
  </si>
  <si>
    <t>Pump Info</t>
  </si>
  <si>
    <t>Flow (GPM)</t>
  </si>
  <si>
    <t>Mfr's NPSHr Curve</t>
  </si>
  <si>
    <t>NPSHA</t>
  </si>
  <si>
    <t>Lead off</t>
  </si>
  <si>
    <t>Lead on</t>
  </si>
  <si>
    <t>LeadLag off</t>
  </si>
  <si>
    <t>LeadLag on</t>
  </si>
  <si>
    <t xml:space="preserve">Flow, GPM </t>
  </si>
  <si>
    <t>Impeller Eye El</t>
  </si>
  <si>
    <r>
      <t>H</t>
    </r>
    <r>
      <rPr>
        <vertAlign val="subscript"/>
        <sz val="11"/>
        <color theme="1"/>
        <rFont val="Calibri"/>
        <family val="2"/>
        <scheme val="minor"/>
      </rPr>
      <t>atm</t>
    </r>
  </si>
  <si>
    <r>
      <t>H</t>
    </r>
    <r>
      <rPr>
        <vertAlign val="subscript"/>
        <sz val="11"/>
        <color theme="1"/>
        <rFont val="Calibri"/>
        <family val="2"/>
        <scheme val="minor"/>
      </rPr>
      <t>sub</t>
    </r>
  </si>
  <si>
    <r>
      <t>H</t>
    </r>
    <r>
      <rPr>
        <vertAlign val="subscript"/>
        <sz val="11"/>
        <color theme="1"/>
        <rFont val="Calibri"/>
        <family val="2"/>
        <scheme val="minor"/>
      </rPr>
      <t>vp</t>
    </r>
  </si>
  <si>
    <r>
      <t>H</t>
    </r>
    <r>
      <rPr>
        <vertAlign val="subscript"/>
        <sz val="11"/>
        <color theme="1"/>
        <rFont val="Calibri"/>
        <family val="2"/>
        <scheme val="minor"/>
      </rPr>
      <t>L</t>
    </r>
  </si>
  <si>
    <t>WW Level (NAVD88)</t>
  </si>
  <si>
    <r>
      <t>Calculated NPSHa Curve @ Sea Level and 40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 xml:space="preserve"> F</t>
    </r>
  </si>
  <si>
    <t>Safe NPSHr, ft</t>
  </si>
  <si>
    <t>Find Minor Loss Coefficients Here</t>
  </si>
  <si>
    <t>chart title</t>
  </si>
  <si>
    <t>Pump Station #</t>
  </si>
  <si>
    <t>Station #</t>
  </si>
  <si>
    <t>C=</t>
  </si>
  <si>
    <t xml:space="preserve"> Impeller, </t>
  </si>
  <si>
    <t xml:space="preserve"> Force Main, </t>
  </si>
  <si>
    <t xml:space="preserve"> Pumps, </t>
  </si>
  <si>
    <t xml:space="preserve"> in.</t>
  </si>
  <si>
    <t xml:space="preserve"> Pump Curves: </t>
  </si>
  <si>
    <t xml:space="preserve"> </t>
  </si>
  <si>
    <t>Input operating points in shaded cells from pump curves</t>
  </si>
  <si>
    <t>c3</t>
  </si>
  <si>
    <t>c2</t>
  </si>
  <si>
    <t>c1</t>
  </si>
  <si>
    <t>b</t>
  </si>
  <si>
    <t>npshr coefficients</t>
  </si>
  <si>
    <t>Diameter</t>
  </si>
  <si>
    <t>Length</t>
  </si>
  <si>
    <t>Force Main 1</t>
  </si>
  <si>
    <t>Force Main 2</t>
  </si>
  <si>
    <t>Fitting Type</t>
  </si>
  <si>
    <t>K</t>
  </si>
  <si>
    <t>Size Index</t>
  </si>
  <si>
    <r>
      <t>Area, ft</t>
    </r>
    <r>
      <rPr>
        <vertAlign val="superscript"/>
        <sz val="11"/>
        <color theme="1"/>
        <rFont val="Calibri"/>
        <family val="2"/>
        <scheme val="minor"/>
      </rPr>
      <t>2</t>
    </r>
  </si>
  <si>
    <t>Note: for reducing/increasing fittings, use the exit size</t>
  </si>
  <si>
    <t>Size, in</t>
  </si>
  <si>
    <t>Friction Losses, ft</t>
  </si>
  <si>
    <t>FM 1</t>
  </si>
  <si>
    <t>FM 2</t>
  </si>
  <si>
    <t>Affinity Law Calculator</t>
  </si>
  <si>
    <t>Given Impeller</t>
  </si>
  <si>
    <t>Target Impeller</t>
  </si>
  <si>
    <t>Head (ft)</t>
  </si>
  <si>
    <t>Efficiency (%)</t>
  </si>
  <si>
    <t>Efficiency(%)</t>
  </si>
  <si>
    <t xml:space="preserve">Use to generate pump curves for a specific impeller diameter from a given diameter. Use the closest available curve. </t>
  </si>
  <si>
    <t>***Works only with constant casing and speed***</t>
  </si>
  <si>
    <r>
      <t>Suction Area, ft</t>
    </r>
    <r>
      <rPr>
        <vertAlign val="superscript"/>
        <sz val="11"/>
        <color theme="1"/>
        <rFont val="Calibri"/>
        <family val="2"/>
        <scheme val="minor"/>
      </rPr>
      <t>2</t>
    </r>
  </si>
  <si>
    <t>Suction Piping</t>
  </si>
  <si>
    <t>Length, ft</t>
  </si>
  <si>
    <t>Flow, GPM (1 pump)</t>
  </si>
  <si>
    <t>Misc Fittings</t>
  </si>
  <si>
    <t>Manufacturer's Pump Curve</t>
  </si>
  <si>
    <t>Derated Values (w/ Header Loss)</t>
  </si>
  <si>
    <t>Head</t>
  </si>
  <si>
    <t>1 Pump, GPM</t>
  </si>
  <si>
    <t>2 Pump, GPM</t>
  </si>
  <si>
    <t>Individual Pump Discharge Piping</t>
  </si>
  <si>
    <t>Individual Pump Discharge Fittings</t>
  </si>
  <si>
    <t xml:space="preserve">Header </t>
  </si>
  <si>
    <t>FM Minor Loss, ft</t>
  </si>
  <si>
    <t>Area, ft2</t>
  </si>
  <si>
    <t>Force Main Segment 1</t>
  </si>
  <si>
    <t>Force Main Segment 2</t>
  </si>
  <si>
    <t>Calculations for Pump Derating</t>
  </si>
  <si>
    <t>Minor Loss of Individual Discharge Fittings</t>
  </si>
  <si>
    <t>Sum of Minor Losses, ft</t>
  </si>
  <si>
    <t>Friction Loss, ft</t>
  </si>
  <si>
    <t>Total Loss, ft</t>
  </si>
  <si>
    <t>Minor Loss of Suction Fittings</t>
  </si>
  <si>
    <t>This portion accounted for on pump curve sheet</t>
  </si>
  <si>
    <t>Note: Enter values here, but suction and discharge losses are tabbed separately and subtracted from pump curves</t>
  </si>
  <si>
    <t>Force Main Fittings</t>
  </si>
  <si>
    <t>System Curve includes Force Main Losses only</t>
  </si>
  <si>
    <t>Modified pump curves include pump suction and discharge losses</t>
  </si>
  <si>
    <t xml:space="preserve">Select sum of suction </t>
  </si>
  <si>
    <t>headlosses for the</t>
  </si>
  <si>
    <t>appropriate flow from the</t>
  </si>
  <si>
    <t>System Curve'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</si>
</sst>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 applyProtection="1">
      <protection locked="0"/>
    </xf>
    <xf numFmtId="49" fontId="0" fillId="2" borderId="0" xfId="0" applyNumberFormat="1" applyFill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0" xfId="0" applyBorder="1" applyAlignment="1" applyProtection="1">
      <alignment horizontal="center"/>
    </xf>
    <xf numFmtId="0" fontId="0" fillId="0" borderId="6" xfId="0" applyBorder="1" applyProtection="1"/>
    <xf numFmtId="2" fontId="0" fillId="0" borderId="8" xfId="0" applyNumberFormat="1" applyBorder="1" applyAlignment="1" applyProtection="1">
      <alignment horizontal="center"/>
    </xf>
    <xf numFmtId="0" fontId="0" fillId="0" borderId="9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8" xfId="0" applyBorder="1" applyAlignment="1" applyProtection="1">
      <alignment horizontal="center"/>
    </xf>
    <xf numFmtId="0" fontId="0" fillId="0" borderId="8" xfId="0" applyBorder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" fillId="0" borderId="12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0" borderId="10" xfId="0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2" fontId="0" fillId="0" borderId="11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2" fontId="0" fillId="0" borderId="12" xfId="0" applyNumberFormat="1" applyBorder="1" applyAlignment="1" applyProtection="1">
      <alignment horizontal="center"/>
    </xf>
    <xf numFmtId="0" fontId="0" fillId="0" borderId="2" xfId="0" applyBorder="1" applyProtection="1"/>
    <xf numFmtId="0" fontId="0" fillId="0" borderId="5" xfId="0" applyBorder="1" applyProtection="1"/>
    <xf numFmtId="0" fontId="0" fillId="0" borderId="7" xfId="0" applyBorder="1" applyProtection="1"/>
    <xf numFmtId="0" fontId="0" fillId="0" borderId="10" xfId="0" applyBorder="1" applyAlignment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14" xfId="0" applyBorder="1" applyProtection="1"/>
    <xf numFmtId="2" fontId="0" fillId="0" borderId="6" xfId="0" applyNumberForma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2" fontId="0" fillId="0" borderId="6" xfId="0" applyNumberFormat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2" fontId="0" fillId="0" borderId="9" xfId="0" applyNumberFormat="1" applyBorder="1" applyAlignment="1" applyProtection="1">
      <alignment horizontal="center"/>
    </xf>
    <xf numFmtId="0" fontId="0" fillId="0" borderId="1" xfId="0" applyBorder="1" applyProtection="1"/>
    <xf numFmtId="0" fontId="0" fillId="0" borderId="10" xfId="0" applyBorder="1" applyProtection="1"/>
    <xf numFmtId="0" fontId="2" fillId="0" borderId="0" xfId="0" applyFont="1" applyProtection="1"/>
    <xf numFmtId="0" fontId="1" fillId="0" borderId="0" xfId="0" applyFont="1" applyProtection="1"/>
    <xf numFmtId="0" fontId="1" fillId="0" borderId="10" xfId="0" applyFont="1" applyBorder="1" applyAlignment="1" applyProtection="1">
      <alignment horizontal="center" vertical="center" textRotation="90" wrapText="1"/>
    </xf>
    <xf numFmtId="2" fontId="0" fillId="0" borderId="8" xfId="0" applyNumberFormat="1" applyFill="1" applyBorder="1" applyAlignment="1" applyProtection="1">
      <alignment horizontal="center"/>
    </xf>
    <xf numFmtId="0" fontId="1" fillId="0" borderId="0" xfId="0" applyFont="1" applyBorder="1" applyAlignment="1" applyProtection="1">
      <alignment vertical="center" textRotation="90"/>
    </xf>
    <xf numFmtId="2" fontId="0" fillId="2" borderId="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0" fillId="0" borderId="0" xfId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/>
    <xf numFmtId="0" fontId="1" fillId="0" borderId="0" xfId="0" applyFont="1" applyAlignment="1" applyProtection="1">
      <alignment horizontal="left"/>
    </xf>
    <xf numFmtId="2" fontId="0" fillId="0" borderId="0" xfId="0" applyNumberFormat="1" applyProtection="1"/>
    <xf numFmtId="2" fontId="0" fillId="2" borderId="3" xfId="0" applyNumberFormat="1" applyFill="1" applyBorder="1" applyAlignment="1" applyProtection="1">
      <alignment horizontal="center"/>
      <protection locked="0"/>
    </xf>
    <xf numFmtId="0" fontId="3" fillId="0" borderId="0" xfId="0" applyFont="1" applyProtection="1"/>
    <xf numFmtId="49" fontId="0" fillId="0" borderId="0" xfId="0" applyNumberFormat="1" applyProtection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5" borderId="1" xfId="0" applyFill="1" applyBorder="1" applyProtection="1">
      <protection locked="0"/>
    </xf>
    <xf numFmtId="0" fontId="0" fillId="4" borderId="11" xfId="0" applyFill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9" fontId="0" fillId="0" borderId="11" xfId="0" applyNumberFormat="1" applyBorder="1" applyAlignment="1" applyProtection="1">
      <alignment horizontal="center"/>
      <protection locked="0"/>
    </xf>
    <xf numFmtId="9" fontId="0" fillId="4" borderId="11" xfId="0" applyNumberFormat="1" applyFill="1" applyBorder="1" applyAlignment="1" applyProtection="1">
      <alignment horizontal="center"/>
      <protection locked="0"/>
    </xf>
    <xf numFmtId="9" fontId="0" fillId="4" borderId="12" xfId="0" applyNumberFormat="1" applyFill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9" fontId="0" fillId="0" borderId="10" xfId="0" applyNumberFormat="1" applyBorder="1" applyAlignment="1" applyProtection="1">
      <alignment horizontal="center"/>
      <protection locked="0"/>
    </xf>
    <xf numFmtId="9" fontId="0" fillId="0" borderId="12" xfId="0" applyNumberFormat="1" applyBorder="1" applyAlignment="1" applyProtection="1">
      <alignment horizontal="center"/>
      <protection locked="0"/>
    </xf>
    <xf numFmtId="2" fontId="0" fillId="6" borderId="0" xfId="0" applyNumberFormat="1" applyFill="1" applyProtection="1">
      <protection locked="0"/>
    </xf>
    <xf numFmtId="0" fontId="0" fillId="0" borderId="9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2" borderId="0" xfId="0" applyNumberFormat="1" applyFill="1" applyBorder="1" applyAlignment="1" applyProtection="1">
      <alignment horizontal="center"/>
    </xf>
    <xf numFmtId="2" fontId="0" fillId="0" borderId="4" xfId="0" applyNumberFormat="1" applyBorder="1" applyAlignment="1" applyProtection="1">
      <alignment horizontal="center"/>
    </xf>
    <xf numFmtId="2" fontId="0" fillId="0" borderId="2" xfId="0" applyNumberFormat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2" fontId="0" fillId="0" borderId="13" xfId="0" applyNumberFormat="1" applyBorder="1" applyAlignment="1" applyProtection="1">
      <alignment horizontal="center"/>
    </xf>
    <xf numFmtId="0" fontId="0" fillId="0" borderId="15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1" fillId="0" borderId="16" xfId="0" applyFont="1" applyFill="1" applyBorder="1" applyProtection="1"/>
    <xf numFmtId="0" fontId="0" fillId="0" borderId="16" xfId="0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0" fontId="1" fillId="0" borderId="18" xfId="0" applyFont="1" applyFill="1" applyBorder="1" applyProtection="1"/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9" fontId="0" fillId="0" borderId="18" xfId="0" applyNumberFormat="1" applyFill="1" applyBorder="1" applyAlignment="1" applyProtection="1">
      <alignment horizontal="center"/>
    </xf>
    <xf numFmtId="9" fontId="0" fillId="0" borderId="19" xfId="0" applyNumberFormat="1" applyFill="1" applyBorder="1" applyAlignment="1" applyProtection="1">
      <alignment horizontal="center"/>
    </xf>
    <xf numFmtId="164" fontId="0" fillId="0" borderId="18" xfId="0" applyNumberFormat="1" applyFill="1" applyBorder="1" applyAlignment="1" applyProtection="1">
      <alignment horizontal="center"/>
    </xf>
    <xf numFmtId="164" fontId="0" fillId="0" borderId="19" xfId="0" applyNumberFormat="1" applyFill="1" applyBorder="1" applyAlignment="1" applyProtection="1">
      <alignment horizontal="center"/>
    </xf>
    <xf numFmtId="9" fontId="0" fillId="2" borderId="18" xfId="0" applyNumberFormat="1" applyFill="1" applyBorder="1" applyAlignment="1" applyProtection="1">
      <alignment horizontal="center"/>
      <protection locked="0"/>
    </xf>
    <xf numFmtId="9" fontId="0" fillId="2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Protection="1"/>
    <xf numFmtId="9" fontId="0" fillId="0" borderId="20" xfId="0" applyNumberFormat="1" applyFill="1" applyBorder="1" applyAlignment="1" applyProtection="1">
      <alignment horizontal="center"/>
    </xf>
    <xf numFmtId="9" fontId="0" fillId="0" borderId="21" xfId="0" applyNumberFormat="1" applyFill="1" applyBorder="1" applyAlignment="1" applyProtection="1">
      <alignment horizontal="center"/>
    </xf>
    <xf numFmtId="0" fontId="1" fillId="0" borderId="16" xfId="0" applyFont="1" applyBorder="1" applyProtection="1"/>
    <xf numFmtId="0" fontId="1" fillId="0" borderId="18" xfId="0" applyFont="1" applyBorder="1" applyProtection="1"/>
    <xf numFmtId="0" fontId="1" fillId="0" borderId="20" xfId="0" applyFont="1" applyBorder="1" applyProtection="1"/>
    <xf numFmtId="0" fontId="0" fillId="0" borderId="23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1" fontId="0" fillId="0" borderId="24" xfId="0" applyNumberFormat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2" fontId="0" fillId="0" borderId="26" xfId="0" applyNumberFormat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1" fontId="0" fillId="0" borderId="26" xfId="0" applyNumberFormat="1" applyBorder="1" applyAlignment="1" applyProtection="1">
      <alignment horizontal="center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  <protection locked="0"/>
    </xf>
    <xf numFmtId="9" fontId="0" fillId="2" borderId="26" xfId="0" applyNumberFormat="1" applyFill="1" applyBorder="1" applyAlignment="1" applyProtection="1">
      <alignment horizontal="center"/>
      <protection locked="0"/>
    </xf>
    <xf numFmtId="49" fontId="0" fillId="0" borderId="24" xfId="0" applyNumberFormat="1" applyBorder="1" applyAlignment="1" applyProtection="1">
      <alignment horizontal="center"/>
    </xf>
    <xf numFmtId="49" fontId="0" fillId="0" borderId="25" xfId="0" applyNumberFormat="1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2" fontId="0" fillId="0" borderId="29" xfId="0" applyNumberFormat="1" applyBorder="1" applyAlignment="1" applyProtection="1">
      <alignment horizontal="center"/>
    </xf>
    <xf numFmtId="2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</xf>
    <xf numFmtId="2" fontId="0" fillId="3" borderId="0" xfId="0" applyNumberForma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2" fontId="0" fillId="2" borderId="5" xfId="0" applyNumberFormat="1" applyFill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right" wrapText="1"/>
      <protection locked="0"/>
    </xf>
    <xf numFmtId="0" fontId="0" fillId="0" borderId="0" xfId="0" applyBorder="1" applyAlignment="1" applyProtection="1">
      <alignment horizontal="right"/>
      <protection locked="0"/>
    </xf>
    <xf numFmtId="2" fontId="0" fillId="0" borderId="0" xfId="0" applyNumberForma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7" borderId="0" xfId="0" applyFill="1" applyAlignment="1" applyProtection="1">
      <alignment horizontal="center" vertical="center"/>
      <protection locked="0"/>
    </xf>
    <xf numFmtId="0" fontId="0" fillId="7" borderId="0" xfId="0" applyFill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</xf>
    <xf numFmtId="2" fontId="0" fillId="2" borderId="11" xfId="0" applyNumberFormat="1" applyFill="1" applyBorder="1" applyAlignment="1" applyProtection="1">
      <alignment horizontal="center"/>
    </xf>
    <xf numFmtId="2" fontId="0" fillId="2" borderId="12" xfId="0" applyNumberFormat="1" applyFill="1" applyBorder="1" applyAlignment="1" applyProtection="1">
      <alignment horizontal="center"/>
    </xf>
    <xf numFmtId="0" fontId="1" fillId="0" borderId="0" xfId="0" quotePrefix="1" applyFont="1" applyProtection="1"/>
    <xf numFmtId="0" fontId="0" fillId="0" borderId="10" xfId="0" applyBorder="1" applyAlignment="1" applyProtection="1">
      <alignment horizontal="center" wrapText="1"/>
    </xf>
    <xf numFmtId="0" fontId="0" fillId="0" borderId="12" xfId="0" applyBorder="1" applyAlignment="1" applyProtection="1">
      <alignment horizontal="center" wrapText="1"/>
    </xf>
    <xf numFmtId="0" fontId="1" fillId="0" borderId="10" xfId="0" applyFont="1" applyBorder="1" applyAlignment="1" applyProtection="1">
      <alignment horizontal="center" vertical="center" textRotation="90" wrapText="1"/>
    </xf>
    <xf numFmtId="0" fontId="1" fillId="0" borderId="11" xfId="0" applyFont="1" applyBorder="1" applyAlignment="1" applyProtection="1">
      <alignment horizontal="center" vertical="center" textRotation="90" wrapText="1"/>
    </xf>
    <xf numFmtId="0" fontId="0" fillId="0" borderId="15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1" fillId="0" borderId="12" xfId="0" applyFont="1" applyBorder="1" applyAlignment="1" applyProtection="1">
      <alignment horizontal="center" vertical="center" textRotation="90" wrapText="1"/>
    </xf>
    <xf numFmtId="0" fontId="1" fillId="0" borderId="10" xfId="0" applyFont="1" applyBorder="1" applyAlignment="1" applyProtection="1">
      <alignment horizontal="center" vertical="center" textRotation="90"/>
    </xf>
    <xf numFmtId="0" fontId="1" fillId="0" borderId="11" xfId="0" applyFont="1" applyBorder="1" applyAlignment="1" applyProtection="1">
      <alignment horizontal="center" vertical="center" textRotation="90"/>
    </xf>
    <xf numFmtId="0" fontId="1" fillId="0" borderId="12" xfId="0" applyFont="1" applyBorder="1" applyAlignment="1" applyProtection="1">
      <alignment horizontal="center" vertical="center" textRotation="90"/>
    </xf>
    <xf numFmtId="2" fontId="0" fillId="0" borderId="7" xfId="0" applyNumberForma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1" xfId="0" applyBorder="1" applyAlignment="1" applyProtection="1">
      <alignment horizontal="center" wrapText="1"/>
    </xf>
    <xf numFmtId="0" fontId="0" fillId="0" borderId="10" xfId="0" quotePrefix="1" applyBorder="1" applyAlignment="1" applyProtection="1">
      <alignment horizontal="center" wrapText="1"/>
    </xf>
    <xf numFmtId="0" fontId="0" fillId="0" borderId="12" xfId="0" quotePrefix="1" applyBorder="1" applyAlignment="1" applyProtection="1">
      <alignment horizontal="center" wrapText="1"/>
    </xf>
    <xf numFmtId="2" fontId="0" fillId="6" borderId="7" xfId="0" applyNumberFormat="1" applyFill="1" applyBorder="1" applyAlignment="1" applyProtection="1">
      <alignment horizontal="center"/>
    </xf>
    <xf numFmtId="2" fontId="0" fillId="6" borderId="9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1" fillId="0" borderId="10" xfId="0" applyFont="1" applyBorder="1" applyAlignment="1" applyProtection="1">
      <alignment horizontal="center" vertical="center" textRotation="90"/>
      <protection locked="0"/>
    </xf>
    <xf numFmtId="0" fontId="1" fillId="0" borderId="11" xfId="0" applyFont="1" applyBorder="1" applyAlignment="1" applyProtection="1">
      <alignment horizontal="center" vertical="center" textRotation="90"/>
      <protection locked="0"/>
    </xf>
    <xf numFmtId="0" fontId="1" fillId="0" borderId="12" xfId="0" applyFont="1" applyBorder="1" applyAlignment="1" applyProtection="1">
      <alignment horizontal="center" vertical="center" textRotation="90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" fillId="0" borderId="18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center" vertical="center" textRotation="90"/>
    </xf>
    <xf numFmtId="0" fontId="2" fillId="0" borderId="11" xfId="0" applyFont="1" applyBorder="1" applyAlignment="1" applyProtection="1">
      <alignment horizontal="center" vertical="center" textRotation="90"/>
    </xf>
    <xf numFmtId="0" fontId="2" fillId="0" borderId="12" xfId="0" applyFont="1" applyBorder="1" applyAlignment="1" applyProtection="1">
      <alignment horizontal="center" vertical="center" textRotation="90"/>
    </xf>
    <xf numFmtId="0" fontId="0" fillId="0" borderId="0" xfId="0" applyAlignment="1" applyProtection="1">
      <alignment horizontal="left"/>
    </xf>
    <xf numFmtId="0" fontId="2" fillId="0" borderId="10" xfId="0" applyFont="1" applyBorder="1" applyAlignment="1" applyProtection="1">
      <alignment horizontal="center" vertical="center" textRotation="90" wrapText="1"/>
    </xf>
    <xf numFmtId="0" fontId="2" fillId="0" borderId="11" xfId="0" applyFont="1" applyBorder="1" applyAlignment="1" applyProtection="1">
      <alignment horizontal="center" vertical="center" textRotation="90" wrapText="1"/>
    </xf>
    <xf numFmtId="0" fontId="2" fillId="0" borderId="12" xfId="0" applyFont="1" applyBorder="1" applyAlignment="1" applyProtection="1">
      <alignment horizontal="center" vertical="center" textRotation="90" wrapText="1"/>
    </xf>
    <xf numFmtId="0" fontId="2" fillId="0" borderId="2" xfId="0" applyFont="1" applyBorder="1" applyAlignment="1" applyProtection="1">
      <alignment horizontal="center" vertical="center" textRotation="90" wrapText="1"/>
    </xf>
    <xf numFmtId="0" fontId="2" fillId="0" borderId="5" xfId="0" applyFont="1" applyBorder="1" applyAlignment="1" applyProtection="1">
      <alignment horizontal="center" vertical="center" textRotation="90" wrapText="1"/>
    </xf>
    <xf numFmtId="0" fontId="2" fillId="0" borderId="7" xfId="0" applyFont="1" applyBorder="1" applyAlignment="1" applyProtection="1">
      <alignment horizontal="center" vertical="center" textRotation="90" wrapText="1"/>
    </xf>
    <xf numFmtId="0" fontId="2" fillId="0" borderId="2" xfId="0" applyFont="1" applyBorder="1" applyAlignment="1" applyProtection="1">
      <alignment horizontal="center" vertical="center" textRotation="90"/>
    </xf>
    <xf numFmtId="0" fontId="2" fillId="0" borderId="5" xfId="0" applyFont="1" applyBorder="1" applyAlignment="1" applyProtection="1">
      <alignment horizontal="center" vertical="center" textRotation="90"/>
    </xf>
    <xf numFmtId="0" fontId="2" fillId="0" borderId="7" xfId="0" applyFont="1" applyBorder="1" applyAlignment="1" applyProtection="1">
      <alignment horizontal="center" vertical="center" textRotation="90"/>
    </xf>
    <xf numFmtId="0" fontId="1" fillId="0" borderId="18" xfId="0" applyFont="1" applyBorder="1" applyAlignment="1" applyProtection="1">
      <alignment horizontal="left" wrapText="1"/>
    </xf>
    <xf numFmtId="0" fontId="1" fillId="0" borderId="20" xfId="0" applyFont="1" applyBorder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NPSHr</c:v>
          </c:tx>
          <c:spPr>
            <a:ln w="28575">
              <a:solidFill>
                <a:srgbClr val="002060"/>
              </a:solidFill>
              <a:prstDash val="sysDash"/>
            </a:ln>
          </c:spPr>
          <c:marker>
            <c:symbol val="none"/>
          </c:marker>
          <c:trendline>
            <c:trendlineType val="poly"/>
            <c:order val="3"/>
            <c:dispRSqr val="0"/>
            <c:dispEq val="0"/>
          </c:trendline>
          <c:xVal>
            <c:numRef>
              <c:f>'Pump Curve'!$D$20:$D$24</c:f>
              <c:numCache>
                <c:formatCode>General</c:formatCode>
                <c:ptCount val="5"/>
              </c:numCache>
            </c:numRef>
          </c:xVal>
          <c:yVal>
            <c:numRef>
              <c:f>'Pump Curve'!$C$20:$C$24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4A-4264-9F37-03FCB8845714}"/>
            </c:ext>
          </c:extLst>
        </c:ser>
        <c:ser>
          <c:idx val="1"/>
          <c:order val="1"/>
          <c:tx>
            <c:v>Safe NPSHr</c:v>
          </c:tx>
          <c:spPr>
            <a:ln w="28575"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'Pump Curve'!$D$20:$D$24</c:f>
              <c:numCache>
                <c:formatCode>General</c:formatCode>
                <c:ptCount val="5"/>
              </c:numCache>
            </c:numRef>
          </c:xVal>
          <c:yVal>
            <c:numRef>
              <c:f>'Pump Curve'!$E$20:$E$24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4A-4264-9F37-03FCB8845714}"/>
            </c:ext>
          </c:extLst>
        </c:ser>
        <c:ser>
          <c:idx val="2"/>
          <c:order val="2"/>
          <c:tx>
            <c:v>NPSHA</c:v>
          </c:tx>
          <c:spPr>
            <a:ln w="28575">
              <a:noFill/>
            </a:ln>
          </c:spPr>
          <c:xVal>
            <c:numRef>
              <c:f>'Pump Curve'!$E$26:$E$30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'Pump Curve'!$J$26:$J$30</c:f>
              <c:numCache>
                <c:formatCode>0.00</c:formatCode>
                <c:ptCount val="5"/>
                <c:pt idx="0">
                  <c:v>33.660000000000004</c:v>
                </c:pt>
                <c:pt idx="1">
                  <c:v>33.660000000000004</c:v>
                </c:pt>
                <c:pt idx="2">
                  <c:v>33.660000000000004</c:v>
                </c:pt>
                <c:pt idx="3">
                  <c:v>33.660000000000004</c:v>
                </c:pt>
                <c:pt idx="4">
                  <c:v>33.660000000000004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4A-4264-9F37-03FCB8845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734152"/>
        <c:axId val="271734544"/>
      </c:scatterChart>
      <c:valAx>
        <c:axId val="271734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Flow, GPM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1734544"/>
        <c:crosses val="autoZero"/>
        <c:crossBetween val="midCat"/>
      </c:valAx>
      <c:valAx>
        <c:axId val="271734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NPSH, ft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1734152"/>
        <c:crosses val="autoZero"/>
        <c:crossBetween val="midCat"/>
      </c:valAx>
    </c:plotArea>
    <c:legend>
      <c:legendPos val="r"/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60181442683785"/>
          <c:y val="3.4987081160309505E-2"/>
          <c:w val="0.78268294615926115"/>
          <c:h val="0.80481657974571363"/>
        </c:manualLayout>
      </c:layout>
      <c:scatterChart>
        <c:scatterStyle val="lineMarker"/>
        <c:varyColors val="0"/>
        <c:ser>
          <c:idx val="0"/>
          <c:order val="0"/>
          <c:tx>
            <c:v>Given Impeller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'Pump Curve'!$D$42:$D$51</c:f>
              <c:numCache>
                <c:formatCode>General</c:formatCode>
                <c:ptCount val="10"/>
              </c:numCache>
            </c:numRef>
          </c:xVal>
          <c:yVal>
            <c:numRef>
              <c:f>'Pump Curve'!$C$42:$C$51</c:f>
              <c:numCache>
                <c:formatCode>General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B6-4789-BFBC-D0D0D66BF056}"/>
            </c:ext>
          </c:extLst>
        </c:ser>
        <c:ser>
          <c:idx val="1"/>
          <c:order val="1"/>
          <c:tx>
            <c:v>Target Impeller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'Pump Curve'!$G$42:$G$51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'Pump Curve'!$F$42:$F$51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B6-4789-BFBC-D0D0D66BF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67728"/>
        <c:axId val="272868120"/>
      </c:scatterChart>
      <c:scatterChart>
        <c:scatterStyle val="lineMarker"/>
        <c:varyColors val="0"/>
        <c:ser>
          <c:idx val="2"/>
          <c:order val="2"/>
          <c:tx>
            <c:v>Given Efficiency</c:v>
          </c:tx>
          <c:spPr>
            <a:ln w="28575">
              <a:solidFill>
                <a:schemeClr val="accent1"/>
              </a:solidFill>
              <a:prstDash val="sysDash"/>
            </a:ln>
          </c:spPr>
          <c:marker>
            <c:symbol val="none"/>
          </c:marker>
          <c:xVal>
            <c:numRef>
              <c:f>'Pump Curve'!$D$42:$D$51</c:f>
              <c:numCache>
                <c:formatCode>General</c:formatCode>
                <c:ptCount val="10"/>
              </c:numCache>
            </c:numRef>
          </c:xVal>
          <c:yVal>
            <c:numRef>
              <c:f>'Pump Curve'!$E$42:$E$51</c:f>
              <c:numCache>
                <c:formatCode>0%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3B6-4789-BFBC-D0D0D66BF056}"/>
            </c:ext>
          </c:extLst>
        </c:ser>
        <c:ser>
          <c:idx val="3"/>
          <c:order val="3"/>
          <c:tx>
            <c:v>Target Efficiency</c:v>
          </c:tx>
          <c:spPr>
            <a:ln w="28575">
              <a:solidFill>
                <a:schemeClr val="accent2"/>
              </a:solidFill>
              <a:prstDash val="sysDash"/>
            </a:ln>
          </c:spPr>
          <c:marker>
            <c:symbol val="none"/>
          </c:marker>
          <c:xVal>
            <c:numRef>
              <c:f>'Pump Curve'!$G$42:$G$51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'Pump Curve'!$H$42:$H$51</c:f>
              <c:numCache>
                <c:formatCode>0%</c:formatCode>
                <c:ptCount val="10"/>
                <c:pt idx="0">
                  <c:v>8.1311607174336942E-3</c:v>
                </c:pt>
                <c:pt idx="1">
                  <c:v>8.1311607174336942E-3</c:v>
                </c:pt>
                <c:pt idx="2">
                  <c:v>8.1311607174336942E-3</c:v>
                </c:pt>
                <c:pt idx="3">
                  <c:v>8.1311607174336942E-3</c:v>
                </c:pt>
                <c:pt idx="4">
                  <c:v>8.1311607174336942E-3</c:v>
                </c:pt>
                <c:pt idx="5">
                  <c:v>8.1311607174336942E-3</c:v>
                </c:pt>
                <c:pt idx="6">
                  <c:v>8.1311607174336942E-3</c:v>
                </c:pt>
                <c:pt idx="7">
                  <c:v>8.1311607174336942E-3</c:v>
                </c:pt>
                <c:pt idx="8">
                  <c:v>8.1311607174336942E-3</c:v>
                </c:pt>
                <c:pt idx="9">
                  <c:v>8.1311607174336942E-3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3B6-4789-BFBC-D0D0D66BF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68904"/>
        <c:axId val="272868512"/>
      </c:scatterChart>
      <c:valAx>
        <c:axId val="27286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Flow, GPM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2868120"/>
        <c:crosses val="autoZero"/>
        <c:crossBetween val="midCat"/>
      </c:valAx>
      <c:valAx>
        <c:axId val="272868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Head, ft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2867728"/>
        <c:crosses val="autoZero"/>
        <c:crossBetween val="midCat"/>
      </c:valAx>
      <c:valAx>
        <c:axId val="272868512"/>
        <c:scaling>
          <c:orientation val="minMax"/>
          <c:max val="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Efficiency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72868904"/>
        <c:crosses val="max"/>
        <c:crossBetween val="midCat"/>
      </c:valAx>
      <c:valAx>
        <c:axId val="272868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28685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789723220654262"/>
          <c:y val="4.5745918123870889E-2"/>
          <c:w val="0.2480293515708405"/>
          <c:h val="0.2504992330504141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'Pump Design Summary'!$K$59</c:f>
          <c:strCache>
            <c:ptCount val="1"/>
            <c:pt idx="0">
              <c:v>Pump Station # Pump Curves: 0 0 Pumps, 0 in. Impeller, 12 in.  Force Main, C=0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BEP</c:v>
          </c:tx>
          <c:spPr>
            <a:ln w="4762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'Pump Curve'!$U$3:$U$4</c:f>
              <c:numCache>
                <c:formatCode>General</c:formatCode>
                <c:ptCount val="2"/>
                <c:pt idx="0">
                  <c:v>0</c:v>
                </c:pt>
                <c:pt idx="1">
                  <c:v>1E-4</c:v>
                </c:pt>
              </c:numCache>
            </c:numRef>
          </c:xVal>
          <c:yVal>
            <c:numRef>
              <c:f>'Pump Curve'!$V$3:$V$4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71-4FA2-AD62-BE87C759A07A}"/>
            </c:ext>
          </c:extLst>
        </c:ser>
        <c:ser>
          <c:idx val="1"/>
          <c:order val="1"/>
          <c:tx>
            <c:v>POR</c:v>
          </c:tx>
          <c:spPr>
            <a:ln w="0">
              <a:solidFill>
                <a:schemeClr val="accent3">
                  <a:lumMod val="60000"/>
                  <a:lumOff val="40000"/>
                  <a:alpha val="27000"/>
                </a:schemeClr>
              </a:solidFill>
            </a:ln>
          </c:spPr>
          <c:marker>
            <c:symbol val="none"/>
          </c:marker>
          <c:xVal>
            <c:numRef>
              <c:f>'Pump Curve'!$X$3:$X$1003</c:f>
              <c:numCache>
                <c:formatCode>General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xVal>
          <c:yVal>
            <c:numRef>
              <c:f>'Pump Curve'!$Y$3:$Y$1003</c:f>
              <c:numCache>
                <c:formatCode>General</c:formatCode>
                <c:ptCount val="1001"/>
                <c:pt idx="0">
                  <c:v>0</c:v>
                </c:pt>
                <c:pt idx="1">
                  <c:v>50</c:v>
                </c:pt>
                <c:pt idx="2">
                  <c:v>0</c:v>
                </c:pt>
                <c:pt idx="3">
                  <c:v>50</c:v>
                </c:pt>
                <c:pt idx="4">
                  <c:v>0</c:v>
                </c:pt>
                <c:pt idx="5">
                  <c:v>50</c:v>
                </c:pt>
                <c:pt idx="6">
                  <c:v>0</c:v>
                </c:pt>
                <c:pt idx="7">
                  <c:v>50</c:v>
                </c:pt>
                <c:pt idx="8">
                  <c:v>0</c:v>
                </c:pt>
                <c:pt idx="9">
                  <c:v>50</c:v>
                </c:pt>
                <c:pt idx="10">
                  <c:v>0</c:v>
                </c:pt>
                <c:pt idx="11">
                  <c:v>50</c:v>
                </c:pt>
                <c:pt idx="12">
                  <c:v>0</c:v>
                </c:pt>
                <c:pt idx="13">
                  <c:v>50</c:v>
                </c:pt>
                <c:pt idx="14">
                  <c:v>0</c:v>
                </c:pt>
                <c:pt idx="15">
                  <c:v>50</c:v>
                </c:pt>
                <c:pt idx="16">
                  <c:v>0</c:v>
                </c:pt>
                <c:pt idx="17">
                  <c:v>50</c:v>
                </c:pt>
                <c:pt idx="18">
                  <c:v>0</c:v>
                </c:pt>
                <c:pt idx="19">
                  <c:v>50</c:v>
                </c:pt>
                <c:pt idx="20">
                  <c:v>0</c:v>
                </c:pt>
                <c:pt idx="21">
                  <c:v>50</c:v>
                </c:pt>
                <c:pt idx="22">
                  <c:v>0</c:v>
                </c:pt>
                <c:pt idx="23">
                  <c:v>50</c:v>
                </c:pt>
                <c:pt idx="24">
                  <c:v>0</c:v>
                </c:pt>
                <c:pt idx="25">
                  <c:v>50</c:v>
                </c:pt>
                <c:pt idx="26">
                  <c:v>0</c:v>
                </c:pt>
                <c:pt idx="27">
                  <c:v>50</c:v>
                </c:pt>
                <c:pt idx="28">
                  <c:v>0</c:v>
                </c:pt>
                <c:pt idx="29">
                  <c:v>50</c:v>
                </c:pt>
                <c:pt idx="30">
                  <c:v>0</c:v>
                </c:pt>
                <c:pt idx="31">
                  <c:v>50</c:v>
                </c:pt>
                <c:pt idx="32">
                  <c:v>0</c:v>
                </c:pt>
                <c:pt idx="33">
                  <c:v>50</c:v>
                </c:pt>
                <c:pt idx="35">
                  <c:v>0</c:v>
                </c:pt>
                <c:pt idx="36">
                  <c:v>50</c:v>
                </c:pt>
                <c:pt idx="37">
                  <c:v>0</c:v>
                </c:pt>
                <c:pt idx="38">
                  <c:v>50</c:v>
                </c:pt>
                <c:pt idx="39">
                  <c:v>0</c:v>
                </c:pt>
                <c:pt idx="40">
                  <c:v>50</c:v>
                </c:pt>
                <c:pt idx="41">
                  <c:v>0</c:v>
                </c:pt>
                <c:pt idx="42">
                  <c:v>50</c:v>
                </c:pt>
                <c:pt idx="43">
                  <c:v>0</c:v>
                </c:pt>
                <c:pt idx="44">
                  <c:v>50</c:v>
                </c:pt>
                <c:pt idx="45">
                  <c:v>0</c:v>
                </c:pt>
                <c:pt idx="46">
                  <c:v>50</c:v>
                </c:pt>
                <c:pt idx="47">
                  <c:v>0</c:v>
                </c:pt>
                <c:pt idx="48">
                  <c:v>50</c:v>
                </c:pt>
                <c:pt idx="49">
                  <c:v>0</c:v>
                </c:pt>
                <c:pt idx="50">
                  <c:v>50</c:v>
                </c:pt>
                <c:pt idx="51">
                  <c:v>0</c:v>
                </c:pt>
                <c:pt idx="52">
                  <c:v>50</c:v>
                </c:pt>
                <c:pt idx="53">
                  <c:v>0</c:v>
                </c:pt>
                <c:pt idx="54">
                  <c:v>50</c:v>
                </c:pt>
                <c:pt idx="55">
                  <c:v>0</c:v>
                </c:pt>
                <c:pt idx="56">
                  <c:v>50</c:v>
                </c:pt>
                <c:pt idx="57">
                  <c:v>0</c:v>
                </c:pt>
                <c:pt idx="58">
                  <c:v>50</c:v>
                </c:pt>
                <c:pt idx="59">
                  <c:v>0</c:v>
                </c:pt>
                <c:pt idx="60">
                  <c:v>50</c:v>
                </c:pt>
                <c:pt idx="61">
                  <c:v>0</c:v>
                </c:pt>
                <c:pt idx="62">
                  <c:v>50</c:v>
                </c:pt>
                <c:pt idx="63">
                  <c:v>0</c:v>
                </c:pt>
                <c:pt idx="64">
                  <c:v>50</c:v>
                </c:pt>
                <c:pt idx="65">
                  <c:v>0</c:v>
                </c:pt>
                <c:pt idx="66">
                  <c:v>50</c:v>
                </c:pt>
                <c:pt idx="67">
                  <c:v>0</c:v>
                </c:pt>
                <c:pt idx="68">
                  <c:v>50</c:v>
                </c:pt>
                <c:pt idx="69">
                  <c:v>0</c:v>
                </c:pt>
                <c:pt idx="70">
                  <c:v>50</c:v>
                </c:pt>
                <c:pt idx="71">
                  <c:v>0</c:v>
                </c:pt>
                <c:pt idx="72">
                  <c:v>50</c:v>
                </c:pt>
                <c:pt idx="73">
                  <c:v>0</c:v>
                </c:pt>
                <c:pt idx="74">
                  <c:v>50</c:v>
                </c:pt>
                <c:pt idx="75">
                  <c:v>0</c:v>
                </c:pt>
                <c:pt idx="76">
                  <c:v>50</c:v>
                </c:pt>
                <c:pt idx="77">
                  <c:v>0</c:v>
                </c:pt>
                <c:pt idx="78">
                  <c:v>50</c:v>
                </c:pt>
                <c:pt idx="79">
                  <c:v>0</c:v>
                </c:pt>
                <c:pt idx="80">
                  <c:v>50</c:v>
                </c:pt>
                <c:pt idx="81">
                  <c:v>0</c:v>
                </c:pt>
                <c:pt idx="82">
                  <c:v>50</c:v>
                </c:pt>
                <c:pt idx="83">
                  <c:v>0</c:v>
                </c:pt>
                <c:pt idx="84">
                  <c:v>50</c:v>
                </c:pt>
                <c:pt idx="85">
                  <c:v>0</c:v>
                </c:pt>
                <c:pt idx="86">
                  <c:v>50</c:v>
                </c:pt>
                <c:pt idx="87">
                  <c:v>0</c:v>
                </c:pt>
                <c:pt idx="88">
                  <c:v>50</c:v>
                </c:pt>
                <c:pt idx="89">
                  <c:v>0</c:v>
                </c:pt>
                <c:pt idx="90">
                  <c:v>50</c:v>
                </c:pt>
                <c:pt idx="91">
                  <c:v>0</c:v>
                </c:pt>
                <c:pt idx="92">
                  <c:v>50</c:v>
                </c:pt>
                <c:pt idx="93">
                  <c:v>0</c:v>
                </c:pt>
                <c:pt idx="94">
                  <c:v>50</c:v>
                </c:pt>
                <c:pt idx="95">
                  <c:v>0</c:v>
                </c:pt>
                <c:pt idx="96">
                  <c:v>50</c:v>
                </c:pt>
                <c:pt idx="97">
                  <c:v>0</c:v>
                </c:pt>
                <c:pt idx="98">
                  <c:v>50</c:v>
                </c:pt>
                <c:pt idx="99">
                  <c:v>0</c:v>
                </c:pt>
                <c:pt idx="100">
                  <c:v>50</c:v>
                </c:pt>
                <c:pt idx="101">
                  <c:v>0</c:v>
                </c:pt>
                <c:pt idx="102">
                  <c:v>50</c:v>
                </c:pt>
                <c:pt idx="103">
                  <c:v>0</c:v>
                </c:pt>
                <c:pt idx="104">
                  <c:v>50</c:v>
                </c:pt>
                <c:pt idx="105">
                  <c:v>0</c:v>
                </c:pt>
                <c:pt idx="106">
                  <c:v>50</c:v>
                </c:pt>
                <c:pt idx="107">
                  <c:v>0</c:v>
                </c:pt>
                <c:pt idx="108">
                  <c:v>50</c:v>
                </c:pt>
                <c:pt idx="109">
                  <c:v>0</c:v>
                </c:pt>
                <c:pt idx="110">
                  <c:v>50</c:v>
                </c:pt>
                <c:pt idx="111">
                  <c:v>0</c:v>
                </c:pt>
                <c:pt idx="112">
                  <c:v>50</c:v>
                </c:pt>
                <c:pt idx="113">
                  <c:v>0</c:v>
                </c:pt>
                <c:pt idx="114">
                  <c:v>50</c:v>
                </c:pt>
                <c:pt idx="115">
                  <c:v>0</c:v>
                </c:pt>
                <c:pt idx="116">
                  <c:v>50</c:v>
                </c:pt>
                <c:pt idx="117">
                  <c:v>0</c:v>
                </c:pt>
                <c:pt idx="118">
                  <c:v>50</c:v>
                </c:pt>
                <c:pt idx="119">
                  <c:v>0</c:v>
                </c:pt>
                <c:pt idx="120">
                  <c:v>50</c:v>
                </c:pt>
                <c:pt idx="121">
                  <c:v>0</c:v>
                </c:pt>
                <c:pt idx="122">
                  <c:v>50</c:v>
                </c:pt>
                <c:pt idx="123">
                  <c:v>0</c:v>
                </c:pt>
                <c:pt idx="124">
                  <c:v>50</c:v>
                </c:pt>
                <c:pt idx="125">
                  <c:v>0</c:v>
                </c:pt>
                <c:pt idx="126">
                  <c:v>50</c:v>
                </c:pt>
                <c:pt idx="127">
                  <c:v>0</c:v>
                </c:pt>
                <c:pt idx="128">
                  <c:v>50</c:v>
                </c:pt>
                <c:pt idx="129">
                  <c:v>0</c:v>
                </c:pt>
                <c:pt idx="130">
                  <c:v>50</c:v>
                </c:pt>
                <c:pt idx="131">
                  <c:v>0</c:v>
                </c:pt>
                <c:pt idx="132">
                  <c:v>50</c:v>
                </c:pt>
                <c:pt idx="133">
                  <c:v>0</c:v>
                </c:pt>
                <c:pt idx="134">
                  <c:v>50</c:v>
                </c:pt>
                <c:pt idx="135">
                  <c:v>0</c:v>
                </c:pt>
                <c:pt idx="136">
                  <c:v>50</c:v>
                </c:pt>
                <c:pt idx="137">
                  <c:v>0</c:v>
                </c:pt>
                <c:pt idx="138">
                  <c:v>50</c:v>
                </c:pt>
                <c:pt idx="139">
                  <c:v>0</c:v>
                </c:pt>
                <c:pt idx="140">
                  <c:v>50</c:v>
                </c:pt>
                <c:pt idx="141">
                  <c:v>0</c:v>
                </c:pt>
                <c:pt idx="142">
                  <c:v>50</c:v>
                </c:pt>
                <c:pt idx="143">
                  <c:v>0</c:v>
                </c:pt>
                <c:pt idx="144">
                  <c:v>50</c:v>
                </c:pt>
                <c:pt idx="145">
                  <c:v>0</c:v>
                </c:pt>
                <c:pt idx="146">
                  <c:v>50</c:v>
                </c:pt>
                <c:pt idx="147">
                  <c:v>0</c:v>
                </c:pt>
                <c:pt idx="148">
                  <c:v>50</c:v>
                </c:pt>
                <c:pt idx="149">
                  <c:v>0</c:v>
                </c:pt>
                <c:pt idx="150">
                  <c:v>50</c:v>
                </c:pt>
                <c:pt idx="151">
                  <c:v>0</c:v>
                </c:pt>
                <c:pt idx="152">
                  <c:v>50</c:v>
                </c:pt>
                <c:pt idx="153">
                  <c:v>0</c:v>
                </c:pt>
                <c:pt idx="154">
                  <c:v>50</c:v>
                </c:pt>
                <c:pt idx="155">
                  <c:v>0</c:v>
                </c:pt>
                <c:pt idx="156">
                  <c:v>50</c:v>
                </c:pt>
                <c:pt idx="157">
                  <c:v>0</c:v>
                </c:pt>
                <c:pt idx="158">
                  <c:v>50</c:v>
                </c:pt>
                <c:pt idx="159">
                  <c:v>0</c:v>
                </c:pt>
                <c:pt idx="160">
                  <c:v>50</c:v>
                </c:pt>
                <c:pt idx="161">
                  <c:v>0</c:v>
                </c:pt>
                <c:pt idx="162">
                  <c:v>50</c:v>
                </c:pt>
                <c:pt idx="163">
                  <c:v>0</c:v>
                </c:pt>
                <c:pt idx="164">
                  <c:v>50</c:v>
                </c:pt>
                <c:pt idx="165">
                  <c:v>0</c:v>
                </c:pt>
                <c:pt idx="166">
                  <c:v>50</c:v>
                </c:pt>
                <c:pt idx="167">
                  <c:v>0</c:v>
                </c:pt>
                <c:pt idx="168">
                  <c:v>50</c:v>
                </c:pt>
                <c:pt idx="169">
                  <c:v>0</c:v>
                </c:pt>
                <c:pt idx="170">
                  <c:v>50</c:v>
                </c:pt>
                <c:pt idx="171">
                  <c:v>0</c:v>
                </c:pt>
                <c:pt idx="172">
                  <c:v>50</c:v>
                </c:pt>
                <c:pt idx="173">
                  <c:v>0</c:v>
                </c:pt>
                <c:pt idx="174">
                  <c:v>50</c:v>
                </c:pt>
                <c:pt idx="175">
                  <c:v>0</c:v>
                </c:pt>
                <c:pt idx="176">
                  <c:v>50</c:v>
                </c:pt>
                <c:pt idx="177">
                  <c:v>0</c:v>
                </c:pt>
                <c:pt idx="178">
                  <c:v>50</c:v>
                </c:pt>
                <c:pt idx="179">
                  <c:v>0</c:v>
                </c:pt>
                <c:pt idx="180">
                  <c:v>50</c:v>
                </c:pt>
                <c:pt idx="181">
                  <c:v>0</c:v>
                </c:pt>
                <c:pt idx="182">
                  <c:v>50</c:v>
                </c:pt>
                <c:pt idx="183">
                  <c:v>0</c:v>
                </c:pt>
                <c:pt idx="184">
                  <c:v>50</c:v>
                </c:pt>
                <c:pt idx="185">
                  <c:v>0</c:v>
                </c:pt>
                <c:pt idx="186">
                  <c:v>50</c:v>
                </c:pt>
                <c:pt idx="187">
                  <c:v>0</c:v>
                </c:pt>
                <c:pt idx="188">
                  <c:v>50</c:v>
                </c:pt>
                <c:pt idx="189">
                  <c:v>0</c:v>
                </c:pt>
                <c:pt idx="190">
                  <c:v>50</c:v>
                </c:pt>
                <c:pt idx="191">
                  <c:v>0</c:v>
                </c:pt>
                <c:pt idx="192">
                  <c:v>50</c:v>
                </c:pt>
                <c:pt idx="193">
                  <c:v>0</c:v>
                </c:pt>
                <c:pt idx="194">
                  <c:v>50</c:v>
                </c:pt>
                <c:pt idx="195">
                  <c:v>0</c:v>
                </c:pt>
                <c:pt idx="196">
                  <c:v>50</c:v>
                </c:pt>
                <c:pt idx="197">
                  <c:v>0</c:v>
                </c:pt>
                <c:pt idx="198">
                  <c:v>50</c:v>
                </c:pt>
                <c:pt idx="199">
                  <c:v>0</c:v>
                </c:pt>
                <c:pt idx="200">
                  <c:v>50</c:v>
                </c:pt>
                <c:pt idx="201">
                  <c:v>0</c:v>
                </c:pt>
                <c:pt idx="202">
                  <c:v>50</c:v>
                </c:pt>
                <c:pt idx="203">
                  <c:v>0</c:v>
                </c:pt>
                <c:pt idx="204">
                  <c:v>50</c:v>
                </c:pt>
                <c:pt idx="205">
                  <c:v>0</c:v>
                </c:pt>
                <c:pt idx="206">
                  <c:v>50</c:v>
                </c:pt>
                <c:pt idx="207">
                  <c:v>0</c:v>
                </c:pt>
                <c:pt idx="208">
                  <c:v>50</c:v>
                </c:pt>
                <c:pt idx="209">
                  <c:v>0</c:v>
                </c:pt>
                <c:pt idx="210">
                  <c:v>50</c:v>
                </c:pt>
                <c:pt idx="211">
                  <c:v>0</c:v>
                </c:pt>
                <c:pt idx="212">
                  <c:v>50</c:v>
                </c:pt>
                <c:pt idx="213">
                  <c:v>0</c:v>
                </c:pt>
                <c:pt idx="214">
                  <c:v>50</c:v>
                </c:pt>
                <c:pt idx="215">
                  <c:v>0</c:v>
                </c:pt>
                <c:pt idx="216">
                  <c:v>50</c:v>
                </c:pt>
                <c:pt idx="217">
                  <c:v>0</c:v>
                </c:pt>
                <c:pt idx="218">
                  <c:v>50</c:v>
                </c:pt>
                <c:pt idx="219">
                  <c:v>0</c:v>
                </c:pt>
                <c:pt idx="220">
                  <c:v>50</c:v>
                </c:pt>
                <c:pt idx="221">
                  <c:v>0</c:v>
                </c:pt>
                <c:pt idx="222">
                  <c:v>50</c:v>
                </c:pt>
                <c:pt idx="223">
                  <c:v>0</c:v>
                </c:pt>
                <c:pt idx="224">
                  <c:v>50</c:v>
                </c:pt>
                <c:pt idx="225">
                  <c:v>0</c:v>
                </c:pt>
                <c:pt idx="226">
                  <c:v>50</c:v>
                </c:pt>
                <c:pt idx="227">
                  <c:v>0</c:v>
                </c:pt>
                <c:pt idx="228">
                  <c:v>50</c:v>
                </c:pt>
                <c:pt idx="229">
                  <c:v>0</c:v>
                </c:pt>
                <c:pt idx="230">
                  <c:v>50</c:v>
                </c:pt>
                <c:pt idx="231">
                  <c:v>0</c:v>
                </c:pt>
                <c:pt idx="232">
                  <c:v>50</c:v>
                </c:pt>
                <c:pt idx="233">
                  <c:v>0</c:v>
                </c:pt>
                <c:pt idx="234">
                  <c:v>50</c:v>
                </c:pt>
                <c:pt idx="235">
                  <c:v>0</c:v>
                </c:pt>
                <c:pt idx="236">
                  <c:v>50</c:v>
                </c:pt>
                <c:pt idx="237">
                  <c:v>0</c:v>
                </c:pt>
                <c:pt idx="238">
                  <c:v>50</c:v>
                </c:pt>
                <c:pt idx="239">
                  <c:v>0</c:v>
                </c:pt>
                <c:pt idx="240">
                  <c:v>50</c:v>
                </c:pt>
                <c:pt idx="241">
                  <c:v>0</c:v>
                </c:pt>
                <c:pt idx="242">
                  <c:v>50</c:v>
                </c:pt>
                <c:pt idx="243">
                  <c:v>0</c:v>
                </c:pt>
                <c:pt idx="244">
                  <c:v>50</c:v>
                </c:pt>
                <c:pt idx="245">
                  <c:v>0</c:v>
                </c:pt>
                <c:pt idx="246">
                  <c:v>50</c:v>
                </c:pt>
                <c:pt idx="247">
                  <c:v>0</c:v>
                </c:pt>
                <c:pt idx="248">
                  <c:v>50</c:v>
                </c:pt>
                <c:pt idx="249">
                  <c:v>0</c:v>
                </c:pt>
                <c:pt idx="250">
                  <c:v>50</c:v>
                </c:pt>
                <c:pt idx="251">
                  <c:v>0</c:v>
                </c:pt>
                <c:pt idx="252">
                  <c:v>50</c:v>
                </c:pt>
                <c:pt idx="253">
                  <c:v>0</c:v>
                </c:pt>
                <c:pt idx="254">
                  <c:v>50</c:v>
                </c:pt>
                <c:pt idx="255">
                  <c:v>0</c:v>
                </c:pt>
                <c:pt idx="256">
                  <c:v>50</c:v>
                </c:pt>
                <c:pt idx="257">
                  <c:v>0</c:v>
                </c:pt>
                <c:pt idx="258">
                  <c:v>50</c:v>
                </c:pt>
                <c:pt idx="259">
                  <c:v>0</c:v>
                </c:pt>
                <c:pt idx="260">
                  <c:v>50</c:v>
                </c:pt>
                <c:pt idx="261">
                  <c:v>0</c:v>
                </c:pt>
                <c:pt idx="262">
                  <c:v>50</c:v>
                </c:pt>
                <c:pt idx="263">
                  <c:v>0</c:v>
                </c:pt>
                <c:pt idx="264">
                  <c:v>50</c:v>
                </c:pt>
                <c:pt idx="265">
                  <c:v>0</c:v>
                </c:pt>
                <c:pt idx="266">
                  <c:v>50</c:v>
                </c:pt>
                <c:pt idx="267">
                  <c:v>0</c:v>
                </c:pt>
                <c:pt idx="268">
                  <c:v>50</c:v>
                </c:pt>
                <c:pt idx="269">
                  <c:v>0</c:v>
                </c:pt>
                <c:pt idx="270">
                  <c:v>50</c:v>
                </c:pt>
                <c:pt idx="271">
                  <c:v>0</c:v>
                </c:pt>
                <c:pt idx="272">
                  <c:v>50</c:v>
                </c:pt>
                <c:pt idx="273">
                  <c:v>0</c:v>
                </c:pt>
                <c:pt idx="274">
                  <c:v>50</c:v>
                </c:pt>
                <c:pt idx="275">
                  <c:v>0</c:v>
                </c:pt>
                <c:pt idx="276">
                  <c:v>50</c:v>
                </c:pt>
                <c:pt idx="277">
                  <c:v>0</c:v>
                </c:pt>
                <c:pt idx="278">
                  <c:v>50</c:v>
                </c:pt>
                <c:pt idx="279">
                  <c:v>0</c:v>
                </c:pt>
                <c:pt idx="280">
                  <c:v>50</c:v>
                </c:pt>
                <c:pt idx="281">
                  <c:v>0</c:v>
                </c:pt>
                <c:pt idx="282">
                  <c:v>50</c:v>
                </c:pt>
                <c:pt idx="283">
                  <c:v>0</c:v>
                </c:pt>
                <c:pt idx="284">
                  <c:v>50</c:v>
                </c:pt>
                <c:pt idx="285">
                  <c:v>0</c:v>
                </c:pt>
                <c:pt idx="286">
                  <c:v>50</c:v>
                </c:pt>
                <c:pt idx="287">
                  <c:v>0</c:v>
                </c:pt>
                <c:pt idx="288">
                  <c:v>50</c:v>
                </c:pt>
                <c:pt idx="289">
                  <c:v>0</c:v>
                </c:pt>
                <c:pt idx="290">
                  <c:v>50</c:v>
                </c:pt>
                <c:pt idx="291">
                  <c:v>0</c:v>
                </c:pt>
                <c:pt idx="292">
                  <c:v>50</c:v>
                </c:pt>
                <c:pt idx="293">
                  <c:v>0</c:v>
                </c:pt>
                <c:pt idx="294">
                  <c:v>50</c:v>
                </c:pt>
                <c:pt idx="295">
                  <c:v>0</c:v>
                </c:pt>
                <c:pt idx="296">
                  <c:v>50</c:v>
                </c:pt>
                <c:pt idx="297">
                  <c:v>0</c:v>
                </c:pt>
                <c:pt idx="298">
                  <c:v>50</c:v>
                </c:pt>
                <c:pt idx="299">
                  <c:v>0</c:v>
                </c:pt>
                <c:pt idx="300">
                  <c:v>50</c:v>
                </c:pt>
                <c:pt idx="301">
                  <c:v>0</c:v>
                </c:pt>
                <c:pt idx="302">
                  <c:v>50</c:v>
                </c:pt>
                <c:pt idx="303">
                  <c:v>0</c:v>
                </c:pt>
                <c:pt idx="304">
                  <c:v>50</c:v>
                </c:pt>
                <c:pt idx="305">
                  <c:v>0</c:v>
                </c:pt>
                <c:pt idx="306">
                  <c:v>50</c:v>
                </c:pt>
                <c:pt idx="307">
                  <c:v>0</c:v>
                </c:pt>
                <c:pt idx="308">
                  <c:v>50</c:v>
                </c:pt>
                <c:pt idx="309">
                  <c:v>0</c:v>
                </c:pt>
                <c:pt idx="310">
                  <c:v>50</c:v>
                </c:pt>
                <c:pt idx="311">
                  <c:v>0</c:v>
                </c:pt>
                <c:pt idx="312">
                  <c:v>50</c:v>
                </c:pt>
                <c:pt idx="313">
                  <c:v>0</c:v>
                </c:pt>
                <c:pt idx="314">
                  <c:v>50</c:v>
                </c:pt>
                <c:pt idx="315">
                  <c:v>0</c:v>
                </c:pt>
                <c:pt idx="316">
                  <c:v>50</c:v>
                </c:pt>
                <c:pt idx="317">
                  <c:v>0</c:v>
                </c:pt>
                <c:pt idx="318">
                  <c:v>50</c:v>
                </c:pt>
                <c:pt idx="319">
                  <c:v>0</c:v>
                </c:pt>
                <c:pt idx="320">
                  <c:v>50</c:v>
                </c:pt>
                <c:pt idx="321">
                  <c:v>0</c:v>
                </c:pt>
                <c:pt idx="322">
                  <c:v>50</c:v>
                </c:pt>
                <c:pt idx="323">
                  <c:v>0</c:v>
                </c:pt>
                <c:pt idx="324">
                  <c:v>50</c:v>
                </c:pt>
                <c:pt idx="325">
                  <c:v>0</c:v>
                </c:pt>
                <c:pt idx="326">
                  <c:v>50</c:v>
                </c:pt>
                <c:pt idx="327">
                  <c:v>0</c:v>
                </c:pt>
                <c:pt idx="328">
                  <c:v>50</c:v>
                </c:pt>
                <c:pt idx="329">
                  <c:v>0</c:v>
                </c:pt>
                <c:pt idx="330">
                  <c:v>50</c:v>
                </c:pt>
                <c:pt idx="331">
                  <c:v>0</c:v>
                </c:pt>
                <c:pt idx="332">
                  <c:v>50</c:v>
                </c:pt>
                <c:pt idx="333">
                  <c:v>0</c:v>
                </c:pt>
                <c:pt idx="334">
                  <c:v>50</c:v>
                </c:pt>
                <c:pt idx="335">
                  <c:v>0</c:v>
                </c:pt>
                <c:pt idx="336">
                  <c:v>50</c:v>
                </c:pt>
                <c:pt idx="337">
                  <c:v>0</c:v>
                </c:pt>
                <c:pt idx="338">
                  <c:v>50</c:v>
                </c:pt>
                <c:pt idx="339">
                  <c:v>0</c:v>
                </c:pt>
                <c:pt idx="340">
                  <c:v>50</c:v>
                </c:pt>
                <c:pt idx="341">
                  <c:v>0</c:v>
                </c:pt>
                <c:pt idx="342">
                  <c:v>50</c:v>
                </c:pt>
                <c:pt idx="343">
                  <c:v>0</c:v>
                </c:pt>
                <c:pt idx="344">
                  <c:v>50</c:v>
                </c:pt>
                <c:pt idx="345">
                  <c:v>0</c:v>
                </c:pt>
                <c:pt idx="346">
                  <c:v>50</c:v>
                </c:pt>
                <c:pt idx="347">
                  <c:v>0</c:v>
                </c:pt>
                <c:pt idx="348">
                  <c:v>50</c:v>
                </c:pt>
                <c:pt idx="349">
                  <c:v>0</c:v>
                </c:pt>
                <c:pt idx="350">
                  <c:v>50</c:v>
                </c:pt>
                <c:pt idx="351">
                  <c:v>0</c:v>
                </c:pt>
                <c:pt idx="352">
                  <c:v>50</c:v>
                </c:pt>
                <c:pt idx="353">
                  <c:v>0</c:v>
                </c:pt>
                <c:pt idx="354">
                  <c:v>50</c:v>
                </c:pt>
                <c:pt idx="355">
                  <c:v>0</c:v>
                </c:pt>
                <c:pt idx="356">
                  <c:v>50</c:v>
                </c:pt>
                <c:pt idx="357">
                  <c:v>0</c:v>
                </c:pt>
                <c:pt idx="358">
                  <c:v>50</c:v>
                </c:pt>
                <c:pt idx="359">
                  <c:v>0</c:v>
                </c:pt>
                <c:pt idx="360">
                  <c:v>50</c:v>
                </c:pt>
                <c:pt idx="361">
                  <c:v>0</c:v>
                </c:pt>
                <c:pt idx="362">
                  <c:v>50</c:v>
                </c:pt>
                <c:pt idx="363">
                  <c:v>0</c:v>
                </c:pt>
                <c:pt idx="364">
                  <c:v>50</c:v>
                </c:pt>
                <c:pt idx="365">
                  <c:v>0</c:v>
                </c:pt>
                <c:pt idx="366">
                  <c:v>50</c:v>
                </c:pt>
                <c:pt idx="367">
                  <c:v>0</c:v>
                </c:pt>
                <c:pt idx="368">
                  <c:v>50</c:v>
                </c:pt>
                <c:pt idx="369">
                  <c:v>0</c:v>
                </c:pt>
                <c:pt idx="370">
                  <c:v>50</c:v>
                </c:pt>
                <c:pt idx="371">
                  <c:v>0</c:v>
                </c:pt>
                <c:pt idx="372">
                  <c:v>50</c:v>
                </c:pt>
                <c:pt idx="373">
                  <c:v>0</c:v>
                </c:pt>
                <c:pt idx="374">
                  <c:v>50</c:v>
                </c:pt>
                <c:pt idx="375">
                  <c:v>0</c:v>
                </c:pt>
                <c:pt idx="376">
                  <c:v>50</c:v>
                </c:pt>
                <c:pt idx="377">
                  <c:v>0</c:v>
                </c:pt>
                <c:pt idx="378">
                  <c:v>50</c:v>
                </c:pt>
                <c:pt idx="379">
                  <c:v>0</c:v>
                </c:pt>
                <c:pt idx="380">
                  <c:v>50</c:v>
                </c:pt>
                <c:pt idx="381">
                  <c:v>0</c:v>
                </c:pt>
                <c:pt idx="382">
                  <c:v>50</c:v>
                </c:pt>
                <c:pt idx="383">
                  <c:v>0</c:v>
                </c:pt>
                <c:pt idx="384">
                  <c:v>50</c:v>
                </c:pt>
                <c:pt idx="385">
                  <c:v>0</c:v>
                </c:pt>
                <c:pt idx="386">
                  <c:v>50</c:v>
                </c:pt>
                <c:pt idx="387">
                  <c:v>0</c:v>
                </c:pt>
                <c:pt idx="388">
                  <c:v>50</c:v>
                </c:pt>
                <c:pt idx="389">
                  <c:v>0</c:v>
                </c:pt>
                <c:pt idx="390">
                  <c:v>50</c:v>
                </c:pt>
                <c:pt idx="391">
                  <c:v>0</c:v>
                </c:pt>
                <c:pt idx="392">
                  <c:v>50</c:v>
                </c:pt>
                <c:pt idx="393">
                  <c:v>0</c:v>
                </c:pt>
                <c:pt idx="394">
                  <c:v>50</c:v>
                </c:pt>
                <c:pt idx="395">
                  <c:v>0</c:v>
                </c:pt>
                <c:pt idx="396">
                  <c:v>50</c:v>
                </c:pt>
                <c:pt idx="397">
                  <c:v>0</c:v>
                </c:pt>
                <c:pt idx="398">
                  <c:v>50</c:v>
                </c:pt>
                <c:pt idx="399">
                  <c:v>0</c:v>
                </c:pt>
                <c:pt idx="400">
                  <c:v>50</c:v>
                </c:pt>
                <c:pt idx="401">
                  <c:v>0</c:v>
                </c:pt>
                <c:pt idx="402">
                  <c:v>50</c:v>
                </c:pt>
                <c:pt idx="403">
                  <c:v>0</c:v>
                </c:pt>
                <c:pt idx="404">
                  <c:v>50</c:v>
                </c:pt>
                <c:pt idx="405">
                  <c:v>0</c:v>
                </c:pt>
                <c:pt idx="406">
                  <c:v>50</c:v>
                </c:pt>
                <c:pt idx="407">
                  <c:v>0</c:v>
                </c:pt>
                <c:pt idx="408">
                  <c:v>50</c:v>
                </c:pt>
                <c:pt idx="409">
                  <c:v>0</c:v>
                </c:pt>
                <c:pt idx="410">
                  <c:v>50</c:v>
                </c:pt>
                <c:pt idx="411">
                  <c:v>0</c:v>
                </c:pt>
                <c:pt idx="412">
                  <c:v>50</c:v>
                </c:pt>
                <c:pt idx="413">
                  <c:v>0</c:v>
                </c:pt>
                <c:pt idx="414">
                  <c:v>50</c:v>
                </c:pt>
                <c:pt idx="415">
                  <c:v>0</c:v>
                </c:pt>
                <c:pt idx="416">
                  <c:v>50</c:v>
                </c:pt>
                <c:pt idx="417">
                  <c:v>0</c:v>
                </c:pt>
                <c:pt idx="418">
                  <c:v>50</c:v>
                </c:pt>
                <c:pt idx="419">
                  <c:v>0</c:v>
                </c:pt>
                <c:pt idx="420">
                  <c:v>50</c:v>
                </c:pt>
                <c:pt idx="421">
                  <c:v>0</c:v>
                </c:pt>
                <c:pt idx="422">
                  <c:v>50</c:v>
                </c:pt>
                <c:pt idx="423">
                  <c:v>0</c:v>
                </c:pt>
                <c:pt idx="424">
                  <c:v>50</c:v>
                </c:pt>
                <c:pt idx="425">
                  <c:v>0</c:v>
                </c:pt>
                <c:pt idx="426">
                  <c:v>50</c:v>
                </c:pt>
                <c:pt idx="427">
                  <c:v>0</c:v>
                </c:pt>
                <c:pt idx="428">
                  <c:v>50</c:v>
                </c:pt>
                <c:pt idx="429">
                  <c:v>0</c:v>
                </c:pt>
                <c:pt idx="430">
                  <c:v>50</c:v>
                </c:pt>
                <c:pt idx="431">
                  <c:v>0</c:v>
                </c:pt>
                <c:pt idx="432">
                  <c:v>50</c:v>
                </c:pt>
                <c:pt idx="433">
                  <c:v>0</c:v>
                </c:pt>
                <c:pt idx="434">
                  <c:v>50</c:v>
                </c:pt>
                <c:pt idx="435">
                  <c:v>0</c:v>
                </c:pt>
                <c:pt idx="436">
                  <c:v>50</c:v>
                </c:pt>
                <c:pt idx="437">
                  <c:v>0</c:v>
                </c:pt>
                <c:pt idx="438">
                  <c:v>50</c:v>
                </c:pt>
                <c:pt idx="439">
                  <c:v>0</c:v>
                </c:pt>
                <c:pt idx="440">
                  <c:v>50</c:v>
                </c:pt>
                <c:pt idx="441">
                  <c:v>0</c:v>
                </c:pt>
                <c:pt idx="442">
                  <c:v>50</c:v>
                </c:pt>
                <c:pt idx="443">
                  <c:v>0</c:v>
                </c:pt>
                <c:pt idx="444">
                  <c:v>50</c:v>
                </c:pt>
                <c:pt idx="445">
                  <c:v>0</c:v>
                </c:pt>
                <c:pt idx="446">
                  <c:v>50</c:v>
                </c:pt>
                <c:pt idx="447">
                  <c:v>0</c:v>
                </c:pt>
                <c:pt idx="448">
                  <c:v>50</c:v>
                </c:pt>
                <c:pt idx="449">
                  <c:v>0</c:v>
                </c:pt>
                <c:pt idx="450">
                  <c:v>50</c:v>
                </c:pt>
                <c:pt idx="451">
                  <c:v>0</c:v>
                </c:pt>
                <c:pt idx="452">
                  <c:v>50</c:v>
                </c:pt>
                <c:pt idx="453">
                  <c:v>0</c:v>
                </c:pt>
                <c:pt idx="454">
                  <c:v>50</c:v>
                </c:pt>
                <c:pt idx="455">
                  <c:v>0</c:v>
                </c:pt>
                <c:pt idx="456">
                  <c:v>50</c:v>
                </c:pt>
                <c:pt idx="457">
                  <c:v>0</c:v>
                </c:pt>
                <c:pt idx="458">
                  <c:v>50</c:v>
                </c:pt>
                <c:pt idx="459">
                  <c:v>0</c:v>
                </c:pt>
                <c:pt idx="460">
                  <c:v>50</c:v>
                </c:pt>
                <c:pt idx="461">
                  <c:v>0</c:v>
                </c:pt>
                <c:pt idx="462">
                  <c:v>50</c:v>
                </c:pt>
                <c:pt idx="463">
                  <c:v>0</c:v>
                </c:pt>
                <c:pt idx="464">
                  <c:v>50</c:v>
                </c:pt>
                <c:pt idx="465">
                  <c:v>0</c:v>
                </c:pt>
                <c:pt idx="466">
                  <c:v>50</c:v>
                </c:pt>
                <c:pt idx="467">
                  <c:v>0</c:v>
                </c:pt>
                <c:pt idx="468">
                  <c:v>50</c:v>
                </c:pt>
                <c:pt idx="469">
                  <c:v>0</c:v>
                </c:pt>
                <c:pt idx="470">
                  <c:v>50</c:v>
                </c:pt>
                <c:pt idx="471">
                  <c:v>0</c:v>
                </c:pt>
                <c:pt idx="472">
                  <c:v>50</c:v>
                </c:pt>
                <c:pt idx="473">
                  <c:v>0</c:v>
                </c:pt>
                <c:pt idx="474">
                  <c:v>50</c:v>
                </c:pt>
                <c:pt idx="475">
                  <c:v>0</c:v>
                </c:pt>
                <c:pt idx="476">
                  <c:v>50</c:v>
                </c:pt>
                <c:pt idx="477">
                  <c:v>0</c:v>
                </c:pt>
                <c:pt idx="478">
                  <c:v>50</c:v>
                </c:pt>
                <c:pt idx="479">
                  <c:v>0</c:v>
                </c:pt>
                <c:pt idx="480">
                  <c:v>50</c:v>
                </c:pt>
                <c:pt idx="481">
                  <c:v>0</c:v>
                </c:pt>
                <c:pt idx="482">
                  <c:v>50</c:v>
                </c:pt>
                <c:pt idx="483">
                  <c:v>0</c:v>
                </c:pt>
                <c:pt idx="484">
                  <c:v>50</c:v>
                </c:pt>
                <c:pt idx="485">
                  <c:v>0</c:v>
                </c:pt>
                <c:pt idx="486">
                  <c:v>50</c:v>
                </c:pt>
                <c:pt idx="487">
                  <c:v>0</c:v>
                </c:pt>
                <c:pt idx="488">
                  <c:v>50</c:v>
                </c:pt>
                <c:pt idx="489">
                  <c:v>0</c:v>
                </c:pt>
                <c:pt idx="490">
                  <c:v>50</c:v>
                </c:pt>
                <c:pt idx="491">
                  <c:v>0</c:v>
                </c:pt>
                <c:pt idx="492">
                  <c:v>50</c:v>
                </c:pt>
                <c:pt idx="493">
                  <c:v>0</c:v>
                </c:pt>
                <c:pt idx="494">
                  <c:v>50</c:v>
                </c:pt>
                <c:pt idx="495">
                  <c:v>0</c:v>
                </c:pt>
                <c:pt idx="496">
                  <c:v>50</c:v>
                </c:pt>
                <c:pt idx="497">
                  <c:v>0</c:v>
                </c:pt>
                <c:pt idx="498">
                  <c:v>50</c:v>
                </c:pt>
                <c:pt idx="499">
                  <c:v>0</c:v>
                </c:pt>
                <c:pt idx="500">
                  <c:v>50</c:v>
                </c:pt>
                <c:pt idx="501">
                  <c:v>0</c:v>
                </c:pt>
                <c:pt idx="502">
                  <c:v>50</c:v>
                </c:pt>
                <c:pt idx="503">
                  <c:v>0</c:v>
                </c:pt>
                <c:pt idx="504">
                  <c:v>50</c:v>
                </c:pt>
                <c:pt idx="505">
                  <c:v>0</c:v>
                </c:pt>
                <c:pt idx="506">
                  <c:v>50</c:v>
                </c:pt>
                <c:pt idx="507">
                  <c:v>0</c:v>
                </c:pt>
                <c:pt idx="508">
                  <c:v>50</c:v>
                </c:pt>
                <c:pt idx="509">
                  <c:v>0</c:v>
                </c:pt>
                <c:pt idx="510">
                  <c:v>50</c:v>
                </c:pt>
                <c:pt idx="511">
                  <c:v>0</c:v>
                </c:pt>
                <c:pt idx="512">
                  <c:v>50</c:v>
                </c:pt>
                <c:pt idx="513">
                  <c:v>0</c:v>
                </c:pt>
                <c:pt idx="514">
                  <c:v>50</c:v>
                </c:pt>
                <c:pt idx="515">
                  <c:v>0</c:v>
                </c:pt>
                <c:pt idx="516">
                  <c:v>50</c:v>
                </c:pt>
                <c:pt idx="517">
                  <c:v>0</c:v>
                </c:pt>
                <c:pt idx="518">
                  <c:v>50</c:v>
                </c:pt>
                <c:pt idx="519">
                  <c:v>0</c:v>
                </c:pt>
                <c:pt idx="520">
                  <c:v>50</c:v>
                </c:pt>
                <c:pt idx="521">
                  <c:v>0</c:v>
                </c:pt>
                <c:pt idx="522">
                  <c:v>50</c:v>
                </c:pt>
                <c:pt idx="523">
                  <c:v>0</c:v>
                </c:pt>
                <c:pt idx="524">
                  <c:v>50</c:v>
                </c:pt>
                <c:pt idx="525">
                  <c:v>0</c:v>
                </c:pt>
                <c:pt idx="526">
                  <c:v>50</c:v>
                </c:pt>
                <c:pt idx="527">
                  <c:v>0</c:v>
                </c:pt>
                <c:pt idx="528">
                  <c:v>50</c:v>
                </c:pt>
                <c:pt idx="529">
                  <c:v>0</c:v>
                </c:pt>
                <c:pt idx="530">
                  <c:v>50</c:v>
                </c:pt>
                <c:pt idx="531">
                  <c:v>0</c:v>
                </c:pt>
                <c:pt idx="532">
                  <c:v>50</c:v>
                </c:pt>
                <c:pt idx="533">
                  <c:v>0</c:v>
                </c:pt>
                <c:pt idx="534">
                  <c:v>50</c:v>
                </c:pt>
                <c:pt idx="535">
                  <c:v>0</c:v>
                </c:pt>
                <c:pt idx="536">
                  <c:v>50</c:v>
                </c:pt>
                <c:pt idx="537">
                  <c:v>0</c:v>
                </c:pt>
                <c:pt idx="538">
                  <c:v>50</c:v>
                </c:pt>
                <c:pt idx="539">
                  <c:v>0</c:v>
                </c:pt>
                <c:pt idx="540">
                  <c:v>50</c:v>
                </c:pt>
                <c:pt idx="541">
                  <c:v>0</c:v>
                </c:pt>
                <c:pt idx="542">
                  <c:v>50</c:v>
                </c:pt>
                <c:pt idx="543">
                  <c:v>0</c:v>
                </c:pt>
                <c:pt idx="544">
                  <c:v>50</c:v>
                </c:pt>
                <c:pt idx="545">
                  <c:v>0</c:v>
                </c:pt>
                <c:pt idx="546">
                  <c:v>50</c:v>
                </c:pt>
                <c:pt idx="547">
                  <c:v>0</c:v>
                </c:pt>
                <c:pt idx="548">
                  <c:v>50</c:v>
                </c:pt>
                <c:pt idx="549">
                  <c:v>0</c:v>
                </c:pt>
                <c:pt idx="550">
                  <c:v>50</c:v>
                </c:pt>
                <c:pt idx="551">
                  <c:v>0</c:v>
                </c:pt>
                <c:pt idx="552">
                  <c:v>50</c:v>
                </c:pt>
                <c:pt idx="553">
                  <c:v>0</c:v>
                </c:pt>
                <c:pt idx="554">
                  <c:v>50</c:v>
                </c:pt>
                <c:pt idx="555">
                  <c:v>0</c:v>
                </c:pt>
                <c:pt idx="556">
                  <c:v>50</c:v>
                </c:pt>
                <c:pt idx="557">
                  <c:v>0</c:v>
                </c:pt>
                <c:pt idx="558">
                  <c:v>50</c:v>
                </c:pt>
                <c:pt idx="559">
                  <c:v>0</c:v>
                </c:pt>
                <c:pt idx="560">
                  <c:v>50</c:v>
                </c:pt>
                <c:pt idx="561">
                  <c:v>0</c:v>
                </c:pt>
                <c:pt idx="562">
                  <c:v>50</c:v>
                </c:pt>
                <c:pt idx="563">
                  <c:v>0</c:v>
                </c:pt>
                <c:pt idx="564">
                  <c:v>50</c:v>
                </c:pt>
                <c:pt idx="565">
                  <c:v>0</c:v>
                </c:pt>
                <c:pt idx="566">
                  <c:v>50</c:v>
                </c:pt>
                <c:pt idx="567">
                  <c:v>0</c:v>
                </c:pt>
                <c:pt idx="568">
                  <c:v>50</c:v>
                </c:pt>
                <c:pt idx="569">
                  <c:v>0</c:v>
                </c:pt>
                <c:pt idx="570">
                  <c:v>50</c:v>
                </c:pt>
                <c:pt idx="571">
                  <c:v>0</c:v>
                </c:pt>
                <c:pt idx="572">
                  <c:v>50</c:v>
                </c:pt>
                <c:pt idx="573">
                  <c:v>0</c:v>
                </c:pt>
                <c:pt idx="574">
                  <c:v>50</c:v>
                </c:pt>
                <c:pt idx="575">
                  <c:v>0</c:v>
                </c:pt>
                <c:pt idx="576">
                  <c:v>50</c:v>
                </c:pt>
                <c:pt idx="577">
                  <c:v>0</c:v>
                </c:pt>
                <c:pt idx="578">
                  <c:v>50</c:v>
                </c:pt>
                <c:pt idx="579">
                  <c:v>0</c:v>
                </c:pt>
                <c:pt idx="580">
                  <c:v>50</c:v>
                </c:pt>
                <c:pt idx="581">
                  <c:v>0</c:v>
                </c:pt>
                <c:pt idx="582">
                  <c:v>50</c:v>
                </c:pt>
                <c:pt idx="583">
                  <c:v>0</c:v>
                </c:pt>
                <c:pt idx="584">
                  <c:v>50</c:v>
                </c:pt>
                <c:pt idx="585">
                  <c:v>0</c:v>
                </c:pt>
                <c:pt idx="586">
                  <c:v>50</c:v>
                </c:pt>
                <c:pt idx="587">
                  <c:v>0</c:v>
                </c:pt>
                <c:pt idx="588">
                  <c:v>50</c:v>
                </c:pt>
                <c:pt idx="589">
                  <c:v>0</c:v>
                </c:pt>
                <c:pt idx="590">
                  <c:v>50</c:v>
                </c:pt>
                <c:pt idx="591">
                  <c:v>0</c:v>
                </c:pt>
                <c:pt idx="592">
                  <c:v>50</c:v>
                </c:pt>
                <c:pt idx="593">
                  <c:v>0</c:v>
                </c:pt>
                <c:pt idx="594">
                  <c:v>50</c:v>
                </c:pt>
                <c:pt idx="595">
                  <c:v>0</c:v>
                </c:pt>
                <c:pt idx="596">
                  <c:v>50</c:v>
                </c:pt>
                <c:pt idx="597">
                  <c:v>0</c:v>
                </c:pt>
                <c:pt idx="598">
                  <c:v>50</c:v>
                </c:pt>
                <c:pt idx="599">
                  <c:v>0</c:v>
                </c:pt>
                <c:pt idx="600">
                  <c:v>50</c:v>
                </c:pt>
                <c:pt idx="601">
                  <c:v>0</c:v>
                </c:pt>
                <c:pt idx="602">
                  <c:v>50</c:v>
                </c:pt>
                <c:pt idx="603">
                  <c:v>0</c:v>
                </c:pt>
                <c:pt idx="604">
                  <c:v>50</c:v>
                </c:pt>
                <c:pt idx="605">
                  <c:v>0</c:v>
                </c:pt>
                <c:pt idx="606">
                  <c:v>50</c:v>
                </c:pt>
                <c:pt idx="607">
                  <c:v>0</c:v>
                </c:pt>
                <c:pt idx="608">
                  <c:v>50</c:v>
                </c:pt>
                <c:pt idx="609">
                  <c:v>0</c:v>
                </c:pt>
                <c:pt idx="610">
                  <c:v>50</c:v>
                </c:pt>
                <c:pt idx="611">
                  <c:v>0</c:v>
                </c:pt>
                <c:pt idx="612">
                  <c:v>50</c:v>
                </c:pt>
                <c:pt idx="613">
                  <c:v>0</c:v>
                </c:pt>
                <c:pt idx="614">
                  <c:v>50</c:v>
                </c:pt>
                <c:pt idx="615">
                  <c:v>0</c:v>
                </c:pt>
                <c:pt idx="616">
                  <c:v>50</c:v>
                </c:pt>
                <c:pt idx="617">
                  <c:v>0</c:v>
                </c:pt>
                <c:pt idx="618">
                  <c:v>50</c:v>
                </c:pt>
                <c:pt idx="619">
                  <c:v>0</c:v>
                </c:pt>
                <c:pt idx="620">
                  <c:v>50</c:v>
                </c:pt>
                <c:pt idx="621">
                  <c:v>0</c:v>
                </c:pt>
                <c:pt idx="622">
                  <c:v>50</c:v>
                </c:pt>
                <c:pt idx="623">
                  <c:v>0</c:v>
                </c:pt>
                <c:pt idx="624">
                  <c:v>50</c:v>
                </c:pt>
                <c:pt idx="625">
                  <c:v>0</c:v>
                </c:pt>
                <c:pt idx="626">
                  <c:v>50</c:v>
                </c:pt>
                <c:pt idx="627">
                  <c:v>0</c:v>
                </c:pt>
                <c:pt idx="628">
                  <c:v>50</c:v>
                </c:pt>
                <c:pt idx="629">
                  <c:v>0</c:v>
                </c:pt>
                <c:pt idx="630">
                  <c:v>50</c:v>
                </c:pt>
                <c:pt idx="631">
                  <c:v>0</c:v>
                </c:pt>
                <c:pt idx="632">
                  <c:v>50</c:v>
                </c:pt>
                <c:pt idx="633">
                  <c:v>0</c:v>
                </c:pt>
                <c:pt idx="634">
                  <c:v>50</c:v>
                </c:pt>
                <c:pt idx="635">
                  <c:v>0</c:v>
                </c:pt>
                <c:pt idx="636">
                  <c:v>50</c:v>
                </c:pt>
                <c:pt idx="637">
                  <c:v>0</c:v>
                </c:pt>
                <c:pt idx="638">
                  <c:v>50</c:v>
                </c:pt>
                <c:pt idx="639">
                  <c:v>0</c:v>
                </c:pt>
                <c:pt idx="640">
                  <c:v>50</c:v>
                </c:pt>
                <c:pt idx="641">
                  <c:v>0</c:v>
                </c:pt>
                <c:pt idx="642">
                  <c:v>50</c:v>
                </c:pt>
                <c:pt idx="643">
                  <c:v>0</c:v>
                </c:pt>
                <c:pt idx="644">
                  <c:v>50</c:v>
                </c:pt>
                <c:pt idx="645">
                  <c:v>0</c:v>
                </c:pt>
                <c:pt idx="646">
                  <c:v>50</c:v>
                </c:pt>
                <c:pt idx="647">
                  <c:v>0</c:v>
                </c:pt>
                <c:pt idx="648">
                  <c:v>50</c:v>
                </c:pt>
                <c:pt idx="649">
                  <c:v>0</c:v>
                </c:pt>
                <c:pt idx="650">
                  <c:v>50</c:v>
                </c:pt>
                <c:pt idx="651">
                  <c:v>0</c:v>
                </c:pt>
                <c:pt idx="652">
                  <c:v>50</c:v>
                </c:pt>
                <c:pt idx="653">
                  <c:v>0</c:v>
                </c:pt>
                <c:pt idx="654">
                  <c:v>50</c:v>
                </c:pt>
                <c:pt idx="655">
                  <c:v>0</c:v>
                </c:pt>
                <c:pt idx="656">
                  <c:v>50</c:v>
                </c:pt>
                <c:pt idx="657">
                  <c:v>0</c:v>
                </c:pt>
                <c:pt idx="658">
                  <c:v>50</c:v>
                </c:pt>
                <c:pt idx="659">
                  <c:v>0</c:v>
                </c:pt>
                <c:pt idx="660">
                  <c:v>50</c:v>
                </c:pt>
                <c:pt idx="661">
                  <c:v>0</c:v>
                </c:pt>
                <c:pt idx="662">
                  <c:v>50</c:v>
                </c:pt>
                <c:pt idx="663">
                  <c:v>0</c:v>
                </c:pt>
                <c:pt idx="664">
                  <c:v>50</c:v>
                </c:pt>
                <c:pt idx="665">
                  <c:v>0</c:v>
                </c:pt>
                <c:pt idx="666">
                  <c:v>50</c:v>
                </c:pt>
                <c:pt idx="667">
                  <c:v>0</c:v>
                </c:pt>
                <c:pt idx="668">
                  <c:v>50</c:v>
                </c:pt>
                <c:pt idx="669">
                  <c:v>0</c:v>
                </c:pt>
                <c:pt idx="670">
                  <c:v>50</c:v>
                </c:pt>
                <c:pt idx="671">
                  <c:v>0</c:v>
                </c:pt>
                <c:pt idx="672">
                  <c:v>50</c:v>
                </c:pt>
                <c:pt idx="673">
                  <c:v>0</c:v>
                </c:pt>
                <c:pt idx="674">
                  <c:v>50</c:v>
                </c:pt>
                <c:pt idx="675">
                  <c:v>0</c:v>
                </c:pt>
                <c:pt idx="676">
                  <c:v>50</c:v>
                </c:pt>
                <c:pt idx="677">
                  <c:v>0</c:v>
                </c:pt>
                <c:pt idx="678">
                  <c:v>50</c:v>
                </c:pt>
                <c:pt idx="679">
                  <c:v>0</c:v>
                </c:pt>
                <c:pt idx="680">
                  <c:v>50</c:v>
                </c:pt>
                <c:pt idx="681">
                  <c:v>0</c:v>
                </c:pt>
                <c:pt idx="682">
                  <c:v>50</c:v>
                </c:pt>
                <c:pt idx="683">
                  <c:v>0</c:v>
                </c:pt>
                <c:pt idx="684">
                  <c:v>50</c:v>
                </c:pt>
                <c:pt idx="685">
                  <c:v>0</c:v>
                </c:pt>
                <c:pt idx="686">
                  <c:v>50</c:v>
                </c:pt>
                <c:pt idx="687">
                  <c:v>0</c:v>
                </c:pt>
                <c:pt idx="688">
                  <c:v>50</c:v>
                </c:pt>
                <c:pt idx="689">
                  <c:v>0</c:v>
                </c:pt>
                <c:pt idx="690">
                  <c:v>50</c:v>
                </c:pt>
                <c:pt idx="691">
                  <c:v>0</c:v>
                </c:pt>
                <c:pt idx="692">
                  <c:v>50</c:v>
                </c:pt>
                <c:pt idx="693">
                  <c:v>0</c:v>
                </c:pt>
                <c:pt idx="694">
                  <c:v>50</c:v>
                </c:pt>
                <c:pt idx="695">
                  <c:v>0</c:v>
                </c:pt>
                <c:pt idx="696">
                  <c:v>50</c:v>
                </c:pt>
                <c:pt idx="697">
                  <c:v>0</c:v>
                </c:pt>
                <c:pt idx="698">
                  <c:v>50</c:v>
                </c:pt>
                <c:pt idx="699">
                  <c:v>0</c:v>
                </c:pt>
                <c:pt idx="700">
                  <c:v>50</c:v>
                </c:pt>
                <c:pt idx="701">
                  <c:v>0</c:v>
                </c:pt>
                <c:pt idx="702">
                  <c:v>50</c:v>
                </c:pt>
                <c:pt idx="703">
                  <c:v>0</c:v>
                </c:pt>
                <c:pt idx="704">
                  <c:v>50</c:v>
                </c:pt>
                <c:pt idx="705">
                  <c:v>0</c:v>
                </c:pt>
                <c:pt idx="706">
                  <c:v>50</c:v>
                </c:pt>
                <c:pt idx="707">
                  <c:v>0</c:v>
                </c:pt>
                <c:pt idx="708">
                  <c:v>50</c:v>
                </c:pt>
                <c:pt idx="709">
                  <c:v>0</c:v>
                </c:pt>
                <c:pt idx="710">
                  <c:v>50</c:v>
                </c:pt>
                <c:pt idx="711">
                  <c:v>0</c:v>
                </c:pt>
                <c:pt idx="712">
                  <c:v>50</c:v>
                </c:pt>
                <c:pt idx="713">
                  <c:v>0</c:v>
                </c:pt>
                <c:pt idx="714">
                  <c:v>50</c:v>
                </c:pt>
                <c:pt idx="715">
                  <c:v>0</c:v>
                </c:pt>
                <c:pt idx="716">
                  <c:v>50</c:v>
                </c:pt>
                <c:pt idx="717">
                  <c:v>0</c:v>
                </c:pt>
                <c:pt idx="718">
                  <c:v>50</c:v>
                </c:pt>
                <c:pt idx="719">
                  <c:v>0</c:v>
                </c:pt>
                <c:pt idx="720">
                  <c:v>50</c:v>
                </c:pt>
                <c:pt idx="721">
                  <c:v>0</c:v>
                </c:pt>
                <c:pt idx="722">
                  <c:v>50</c:v>
                </c:pt>
                <c:pt idx="723">
                  <c:v>0</c:v>
                </c:pt>
                <c:pt idx="724">
                  <c:v>50</c:v>
                </c:pt>
                <c:pt idx="725">
                  <c:v>0</c:v>
                </c:pt>
                <c:pt idx="726">
                  <c:v>50</c:v>
                </c:pt>
                <c:pt idx="727">
                  <c:v>0</c:v>
                </c:pt>
                <c:pt idx="728">
                  <c:v>50</c:v>
                </c:pt>
                <c:pt idx="729">
                  <c:v>0</c:v>
                </c:pt>
                <c:pt idx="730">
                  <c:v>50</c:v>
                </c:pt>
                <c:pt idx="731">
                  <c:v>0</c:v>
                </c:pt>
                <c:pt idx="732">
                  <c:v>50</c:v>
                </c:pt>
                <c:pt idx="733">
                  <c:v>0</c:v>
                </c:pt>
                <c:pt idx="734">
                  <c:v>50</c:v>
                </c:pt>
                <c:pt idx="735">
                  <c:v>0</c:v>
                </c:pt>
                <c:pt idx="736">
                  <c:v>50</c:v>
                </c:pt>
                <c:pt idx="737">
                  <c:v>0</c:v>
                </c:pt>
                <c:pt idx="738">
                  <c:v>50</c:v>
                </c:pt>
                <c:pt idx="739">
                  <c:v>0</c:v>
                </c:pt>
                <c:pt idx="740">
                  <c:v>50</c:v>
                </c:pt>
                <c:pt idx="741">
                  <c:v>0</c:v>
                </c:pt>
                <c:pt idx="742">
                  <c:v>50</c:v>
                </c:pt>
                <c:pt idx="743">
                  <c:v>0</c:v>
                </c:pt>
                <c:pt idx="744">
                  <c:v>50</c:v>
                </c:pt>
                <c:pt idx="745">
                  <c:v>0</c:v>
                </c:pt>
                <c:pt idx="746">
                  <c:v>50</c:v>
                </c:pt>
                <c:pt idx="747">
                  <c:v>0</c:v>
                </c:pt>
                <c:pt idx="748">
                  <c:v>50</c:v>
                </c:pt>
                <c:pt idx="749">
                  <c:v>0</c:v>
                </c:pt>
                <c:pt idx="750">
                  <c:v>50</c:v>
                </c:pt>
                <c:pt idx="751">
                  <c:v>0</c:v>
                </c:pt>
                <c:pt idx="752">
                  <c:v>50</c:v>
                </c:pt>
                <c:pt idx="753">
                  <c:v>0</c:v>
                </c:pt>
                <c:pt idx="754">
                  <c:v>50</c:v>
                </c:pt>
                <c:pt idx="755">
                  <c:v>0</c:v>
                </c:pt>
                <c:pt idx="756">
                  <c:v>50</c:v>
                </c:pt>
                <c:pt idx="757">
                  <c:v>0</c:v>
                </c:pt>
                <c:pt idx="758">
                  <c:v>50</c:v>
                </c:pt>
                <c:pt idx="759">
                  <c:v>0</c:v>
                </c:pt>
                <c:pt idx="760">
                  <c:v>50</c:v>
                </c:pt>
                <c:pt idx="761">
                  <c:v>0</c:v>
                </c:pt>
                <c:pt idx="762">
                  <c:v>50</c:v>
                </c:pt>
                <c:pt idx="763">
                  <c:v>0</c:v>
                </c:pt>
                <c:pt idx="764">
                  <c:v>50</c:v>
                </c:pt>
                <c:pt idx="765">
                  <c:v>0</c:v>
                </c:pt>
                <c:pt idx="766">
                  <c:v>50</c:v>
                </c:pt>
                <c:pt idx="767">
                  <c:v>0</c:v>
                </c:pt>
                <c:pt idx="768">
                  <c:v>50</c:v>
                </c:pt>
                <c:pt idx="769">
                  <c:v>0</c:v>
                </c:pt>
                <c:pt idx="770">
                  <c:v>50</c:v>
                </c:pt>
                <c:pt idx="771">
                  <c:v>0</c:v>
                </c:pt>
                <c:pt idx="772">
                  <c:v>50</c:v>
                </c:pt>
                <c:pt idx="773">
                  <c:v>0</c:v>
                </c:pt>
                <c:pt idx="774">
                  <c:v>50</c:v>
                </c:pt>
                <c:pt idx="775">
                  <c:v>0</c:v>
                </c:pt>
                <c:pt idx="776">
                  <c:v>50</c:v>
                </c:pt>
                <c:pt idx="777">
                  <c:v>0</c:v>
                </c:pt>
                <c:pt idx="778">
                  <c:v>50</c:v>
                </c:pt>
                <c:pt idx="779">
                  <c:v>0</c:v>
                </c:pt>
                <c:pt idx="780">
                  <c:v>50</c:v>
                </c:pt>
                <c:pt idx="781">
                  <c:v>0</c:v>
                </c:pt>
                <c:pt idx="782">
                  <c:v>50</c:v>
                </c:pt>
                <c:pt idx="783">
                  <c:v>0</c:v>
                </c:pt>
                <c:pt idx="784">
                  <c:v>50</c:v>
                </c:pt>
                <c:pt idx="785">
                  <c:v>0</c:v>
                </c:pt>
                <c:pt idx="786">
                  <c:v>50</c:v>
                </c:pt>
                <c:pt idx="787">
                  <c:v>0</c:v>
                </c:pt>
                <c:pt idx="788">
                  <c:v>50</c:v>
                </c:pt>
                <c:pt idx="789">
                  <c:v>0</c:v>
                </c:pt>
                <c:pt idx="790">
                  <c:v>50</c:v>
                </c:pt>
                <c:pt idx="791">
                  <c:v>0</c:v>
                </c:pt>
                <c:pt idx="792">
                  <c:v>50</c:v>
                </c:pt>
                <c:pt idx="793">
                  <c:v>0</c:v>
                </c:pt>
                <c:pt idx="794">
                  <c:v>50</c:v>
                </c:pt>
                <c:pt idx="795">
                  <c:v>0</c:v>
                </c:pt>
                <c:pt idx="796">
                  <c:v>50</c:v>
                </c:pt>
                <c:pt idx="797">
                  <c:v>0</c:v>
                </c:pt>
                <c:pt idx="798">
                  <c:v>50</c:v>
                </c:pt>
                <c:pt idx="799">
                  <c:v>0</c:v>
                </c:pt>
                <c:pt idx="800">
                  <c:v>50</c:v>
                </c:pt>
                <c:pt idx="801">
                  <c:v>0</c:v>
                </c:pt>
                <c:pt idx="802">
                  <c:v>50</c:v>
                </c:pt>
                <c:pt idx="803">
                  <c:v>0</c:v>
                </c:pt>
                <c:pt idx="804">
                  <c:v>50</c:v>
                </c:pt>
                <c:pt idx="805">
                  <c:v>0</c:v>
                </c:pt>
                <c:pt idx="806">
                  <c:v>50</c:v>
                </c:pt>
                <c:pt idx="807">
                  <c:v>0</c:v>
                </c:pt>
                <c:pt idx="808">
                  <c:v>50</c:v>
                </c:pt>
                <c:pt idx="809">
                  <c:v>0</c:v>
                </c:pt>
                <c:pt idx="810">
                  <c:v>50</c:v>
                </c:pt>
                <c:pt idx="811">
                  <c:v>0</c:v>
                </c:pt>
                <c:pt idx="812">
                  <c:v>50</c:v>
                </c:pt>
                <c:pt idx="813">
                  <c:v>0</c:v>
                </c:pt>
                <c:pt idx="814">
                  <c:v>50</c:v>
                </c:pt>
                <c:pt idx="815">
                  <c:v>0</c:v>
                </c:pt>
                <c:pt idx="816">
                  <c:v>50</c:v>
                </c:pt>
                <c:pt idx="817">
                  <c:v>0</c:v>
                </c:pt>
                <c:pt idx="818">
                  <c:v>50</c:v>
                </c:pt>
                <c:pt idx="819">
                  <c:v>0</c:v>
                </c:pt>
                <c:pt idx="820">
                  <c:v>50</c:v>
                </c:pt>
                <c:pt idx="821">
                  <c:v>0</c:v>
                </c:pt>
                <c:pt idx="822">
                  <c:v>50</c:v>
                </c:pt>
                <c:pt idx="823">
                  <c:v>0</c:v>
                </c:pt>
                <c:pt idx="824">
                  <c:v>50</c:v>
                </c:pt>
                <c:pt idx="825">
                  <c:v>0</c:v>
                </c:pt>
                <c:pt idx="826">
                  <c:v>50</c:v>
                </c:pt>
                <c:pt idx="827">
                  <c:v>0</c:v>
                </c:pt>
                <c:pt idx="828">
                  <c:v>50</c:v>
                </c:pt>
                <c:pt idx="829">
                  <c:v>0</c:v>
                </c:pt>
                <c:pt idx="830">
                  <c:v>50</c:v>
                </c:pt>
                <c:pt idx="831">
                  <c:v>0</c:v>
                </c:pt>
                <c:pt idx="832">
                  <c:v>50</c:v>
                </c:pt>
                <c:pt idx="833">
                  <c:v>0</c:v>
                </c:pt>
                <c:pt idx="834">
                  <c:v>50</c:v>
                </c:pt>
                <c:pt idx="835">
                  <c:v>0</c:v>
                </c:pt>
                <c:pt idx="836">
                  <c:v>50</c:v>
                </c:pt>
                <c:pt idx="837">
                  <c:v>0</c:v>
                </c:pt>
                <c:pt idx="838">
                  <c:v>50</c:v>
                </c:pt>
                <c:pt idx="839">
                  <c:v>0</c:v>
                </c:pt>
                <c:pt idx="840">
                  <c:v>50</c:v>
                </c:pt>
                <c:pt idx="841">
                  <c:v>0</c:v>
                </c:pt>
                <c:pt idx="842">
                  <c:v>50</c:v>
                </c:pt>
                <c:pt idx="843">
                  <c:v>0</c:v>
                </c:pt>
                <c:pt idx="844">
                  <c:v>50</c:v>
                </c:pt>
                <c:pt idx="845">
                  <c:v>0</c:v>
                </c:pt>
                <c:pt idx="846">
                  <c:v>50</c:v>
                </c:pt>
                <c:pt idx="847">
                  <c:v>0</c:v>
                </c:pt>
                <c:pt idx="848">
                  <c:v>50</c:v>
                </c:pt>
                <c:pt idx="849">
                  <c:v>0</c:v>
                </c:pt>
                <c:pt idx="850">
                  <c:v>50</c:v>
                </c:pt>
                <c:pt idx="851">
                  <c:v>0</c:v>
                </c:pt>
                <c:pt idx="852">
                  <c:v>50</c:v>
                </c:pt>
                <c:pt idx="853">
                  <c:v>0</c:v>
                </c:pt>
                <c:pt idx="854">
                  <c:v>50</c:v>
                </c:pt>
                <c:pt idx="855">
                  <c:v>0</c:v>
                </c:pt>
                <c:pt idx="856">
                  <c:v>50</c:v>
                </c:pt>
                <c:pt idx="857">
                  <c:v>0</c:v>
                </c:pt>
                <c:pt idx="858">
                  <c:v>50</c:v>
                </c:pt>
                <c:pt idx="859">
                  <c:v>0</c:v>
                </c:pt>
                <c:pt idx="860">
                  <c:v>50</c:v>
                </c:pt>
                <c:pt idx="861">
                  <c:v>0</c:v>
                </c:pt>
                <c:pt idx="862">
                  <c:v>50</c:v>
                </c:pt>
                <c:pt idx="863">
                  <c:v>0</c:v>
                </c:pt>
                <c:pt idx="864">
                  <c:v>50</c:v>
                </c:pt>
                <c:pt idx="865">
                  <c:v>0</c:v>
                </c:pt>
                <c:pt idx="866">
                  <c:v>50</c:v>
                </c:pt>
                <c:pt idx="867">
                  <c:v>0</c:v>
                </c:pt>
                <c:pt idx="868">
                  <c:v>50</c:v>
                </c:pt>
                <c:pt idx="869">
                  <c:v>0</c:v>
                </c:pt>
                <c:pt idx="870">
                  <c:v>50</c:v>
                </c:pt>
                <c:pt idx="871">
                  <c:v>0</c:v>
                </c:pt>
                <c:pt idx="872">
                  <c:v>50</c:v>
                </c:pt>
                <c:pt idx="873">
                  <c:v>0</c:v>
                </c:pt>
                <c:pt idx="874">
                  <c:v>50</c:v>
                </c:pt>
                <c:pt idx="875">
                  <c:v>0</c:v>
                </c:pt>
                <c:pt idx="876">
                  <c:v>50</c:v>
                </c:pt>
                <c:pt idx="877">
                  <c:v>0</c:v>
                </c:pt>
                <c:pt idx="878">
                  <c:v>50</c:v>
                </c:pt>
                <c:pt idx="879">
                  <c:v>0</c:v>
                </c:pt>
                <c:pt idx="880">
                  <c:v>50</c:v>
                </c:pt>
                <c:pt idx="881">
                  <c:v>0</c:v>
                </c:pt>
                <c:pt idx="882">
                  <c:v>50</c:v>
                </c:pt>
                <c:pt idx="883">
                  <c:v>0</c:v>
                </c:pt>
                <c:pt idx="884">
                  <c:v>50</c:v>
                </c:pt>
                <c:pt idx="885">
                  <c:v>0</c:v>
                </c:pt>
                <c:pt idx="886">
                  <c:v>50</c:v>
                </c:pt>
                <c:pt idx="887">
                  <c:v>0</c:v>
                </c:pt>
                <c:pt idx="888">
                  <c:v>50</c:v>
                </c:pt>
                <c:pt idx="889">
                  <c:v>0</c:v>
                </c:pt>
                <c:pt idx="890">
                  <c:v>50</c:v>
                </c:pt>
                <c:pt idx="891">
                  <c:v>0</c:v>
                </c:pt>
                <c:pt idx="892">
                  <c:v>50</c:v>
                </c:pt>
                <c:pt idx="893">
                  <c:v>0</c:v>
                </c:pt>
                <c:pt idx="894">
                  <c:v>50</c:v>
                </c:pt>
                <c:pt idx="895">
                  <c:v>0</c:v>
                </c:pt>
                <c:pt idx="896">
                  <c:v>50</c:v>
                </c:pt>
                <c:pt idx="897">
                  <c:v>0</c:v>
                </c:pt>
                <c:pt idx="898">
                  <c:v>50</c:v>
                </c:pt>
                <c:pt idx="899">
                  <c:v>0</c:v>
                </c:pt>
                <c:pt idx="900">
                  <c:v>50</c:v>
                </c:pt>
                <c:pt idx="901">
                  <c:v>0</c:v>
                </c:pt>
                <c:pt idx="902">
                  <c:v>50</c:v>
                </c:pt>
                <c:pt idx="903">
                  <c:v>0</c:v>
                </c:pt>
                <c:pt idx="904">
                  <c:v>50</c:v>
                </c:pt>
                <c:pt idx="905">
                  <c:v>0</c:v>
                </c:pt>
                <c:pt idx="906">
                  <c:v>50</c:v>
                </c:pt>
                <c:pt idx="907">
                  <c:v>0</c:v>
                </c:pt>
                <c:pt idx="908">
                  <c:v>50</c:v>
                </c:pt>
                <c:pt idx="909">
                  <c:v>0</c:v>
                </c:pt>
                <c:pt idx="910">
                  <c:v>50</c:v>
                </c:pt>
                <c:pt idx="911">
                  <c:v>0</c:v>
                </c:pt>
                <c:pt idx="912">
                  <c:v>50</c:v>
                </c:pt>
                <c:pt idx="913">
                  <c:v>0</c:v>
                </c:pt>
                <c:pt idx="914">
                  <c:v>50</c:v>
                </c:pt>
                <c:pt idx="915">
                  <c:v>0</c:v>
                </c:pt>
                <c:pt idx="916">
                  <c:v>50</c:v>
                </c:pt>
                <c:pt idx="917">
                  <c:v>0</c:v>
                </c:pt>
                <c:pt idx="918">
                  <c:v>50</c:v>
                </c:pt>
                <c:pt idx="919">
                  <c:v>0</c:v>
                </c:pt>
                <c:pt idx="920">
                  <c:v>50</c:v>
                </c:pt>
                <c:pt idx="921">
                  <c:v>0</c:v>
                </c:pt>
                <c:pt idx="922">
                  <c:v>50</c:v>
                </c:pt>
                <c:pt idx="923">
                  <c:v>0</c:v>
                </c:pt>
                <c:pt idx="924">
                  <c:v>50</c:v>
                </c:pt>
                <c:pt idx="925">
                  <c:v>0</c:v>
                </c:pt>
                <c:pt idx="926">
                  <c:v>50</c:v>
                </c:pt>
                <c:pt idx="927">
                  <c:v>0</c:v>
                </c:pt>
                <c:pt idx="928">
                  <c:v>50</c:v>
                </c:pt>
                <c:pt idx="929">
                  <c:v>0</c:v>
                </c:pt>
                <c:pt idx="930">
                  <c:v>50</c:v>
                </c:pt>
                <c:pt idx="931">
                  <c:v>0</c:v>
                </c:pt>
                <c:pt idx="932">
                  <c:v>50</c:v>
                </c:pt>
                <c:pt idx="933">
                  <c:v>0</c:v>
                </c:pt>
                <c:pt idx="934">
                  <c:v>50</c:v>
                </c:pt>
                <c:pt idx="935">
                  <c:v>0</c:v>
                </c:pt>
                <c:pt idx="936">
                  <c:v>50</c:v>
                </c:pt>
                <c:pt idx="937">
                  <c:v>0</c:v>
                </c:pt>
                <c:pt idx="938">
                  <c:v>50</c:v>
                </c:pt>
                <c:pt idx="939">
                  <c:v>0</c:v>
                </c:pt>
                <c:pt idx="940">
                  <c:v>50</c:v>
                </c:pt>
                <c:pt idx="941">
                  <c:v>0</c:v>
                </c:pt>
                <c:pt idx="942">
                  <c:v>50</c:v>
                </c:pt>
                <c:pt idx="943">
                  <c:v>0</c:v>
                </c:pt>
                <c:pt idx="944">
                  <c:v>50</c:v>
                </c:pt>
                <c:pt idx="945">
                  <c:v>0</c:v>
                </c:pt>
                <c:pt idx="946">
                  <c:v>50</c:v>
                </c:pt>
                <c:pt idx="947">
                  <c:v>0</c:v>
                </c:pt>
                <c:pt idx="948">
                  <c:v>50</c:v>
                </c:pt>
                <c:pt idx="949">
                  <c:v>0</c:v>
                </c:pt>
                <c:pt idx="950">
                  <c:v>50</c:v>
                </c:pt>
                <c:pt idx="951">
                  <c:v>0</c:v>
                </c:pt>
                <c:pt idx="952">
                  <c:v>50</c:v>
                </c:pt>
                <c:pt idx="953">
                  <c:v>0</c:v>
                </c:pt>
                <c:pt idx="954">
                  <c:v>50</c:v>
                </c:pt>
                <c:pt idx="955">
                  <c:v>0</c:v>
                </c:pt>
                <c:pt idx="956">
                  <c:v>50</c:v>
                </c:pt>
                <c:pt idx="957">
                  <c:v>0</c:v>
                </c:pt>
                <c:pt idx="958">
                  <c:v>50</c:v>
                </c:pt>
                <c:pt idx="959">
                  <c:v>0</c:v>
                </c:pt>
                <c:pt idx="960">
                  <c:v>50</c:v>
                </c:pt>
                <c:pt idx="961">
                  <c:v>0</c:v>
                </c:pt>
                <c:pt idx="962">
                  <c:v>50</c:v>
                </c:pt>
                <c:pt idx="963">
                  <c:v>0</c:v>
                </c:pt>
                <c:pt idx="964">
                  <c:v>50</c:v>
                </c:pt>
                <c:pt idx="965">
                  <c:v>0</c:v>
                </c:pt>
                <c:pt idx="966">
                  <c:v>50</c:v>
                </c:pt>
                <c:pt idx="967">
                  <c:v>0</c:v>
                </c:pt>
                <c:pt idx="968">
                  <c:v>50</c:v>
                </c:pt>
                <c:pt idx="969">
                  <c:v>0</c:v>
                </c:pt>
                <c:pt idx="970">
                  <c:v>50</c:v>
                </c:pt>
                <c:pt idx="971">
                  <c:v>0</c:v>
                </c:pt>
                <c:pt idx="972">
                  <c:v>50</c:v>
                </c:pt>
                <c:pt idx="973">
                  <c:v>0</c:v>
                </c:pt>
                <c:pt idx="974">
                  <c:v>50</c:v>
                </c:pt>
                <c:pt idx="975">
                  <c:v>0</c:v>
                </c:pt>
                <c:pt idx="976">
                  <c:v>50</c:v>
                </c:pt>
                <c:pt idx="977">
                  <c:v>0</c:v>
                </c:pt>
                <c:pt idx="978">
                  <c:v>50</c:v>
                </c:pt>
                <c:pt idx="979">
                  <c:v>0</c:v>
                </c:pt>
                <c:pt idx="980">
                  <c:v>50</c:v>
                </c:pt>
                <c:pt idx="981">
                  <c:v>0</c:v>
                </c:pt>
                <c:pt idx="982">
                  <c:v>50</c:v>
                </c:pt>
                <c:pt idx="983">
                  <c:v>0</c:v>
                </c:pt>
                <c:pt idx="984">
                  <c:v>50</c:v>
                </c:pt>
                <c:pt idx="985">
                  <c:v>0</c:v>
                </c:pt>
                <c:pt idx="986">
                  <c:v>50</c:v>
                </c:pt>
                <c:pt idx="987">
                  <c:v>0</c:v>
                </c:pt>
                <c:pt idx="988">
                  <c:v>50</c:v>
                </c:pt>
                <c:pt idx="989">
                  <c:v>0</c:v>
                </c:pt>
                <c:pt idx="990">
                  <c:v>50</c:v>
                </c:pt>
                <c:pt idx="991">
                  <c:v>0</c:v>
                </c:pt>
                <c:pt idx="992">
                  <c:v>50</c:v>
                </c:pt>
                <c:pt idx="993">
                  <c:v>0</c:v>
                </c:pt>
                <c:pt idx="994">
                  <c:v>50</c:v>
                </c:pt>
                <c:pt idx="995">
                  <c:v>0</c:v>
                </c:pt>
                <c:pt idx="996">
                  <c:v>50</c:v>
                </c:pt>
                <c:pt idx="997">
                  <c:v>0</c:v>
                </c:pt>
                <c:pt idx="998">
                  <c:v>50</c:v>
                </c:pt>
                <c:pt idx="999">
                  <c:v>0</c:v>
                </c:pt>
                <c:pt idx="1000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71-4FA2-AD62-BE87C759A07A}"/>
            </c:ext>
          </c:extLst>
        </c:ser>
        <c:ser>
          <c:idx val="2"/>
          <c:order val="2"/>
          <c:tx>
            <c:v>One Pump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0271-4FA2-AD62-BE87C759A07A}"/>
              </c:ext>
            </c:extLst>
          </c:dPt>
          <c:dPt>
            <c:idx val="5"/>
            <c:bubble3D val="0"/>
            <c:spPr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0271-4FA2-AD62-BE87C759A07A}"/>
              </c:ext>
            </c:extLst>
          </c:dPt>
          <c:xVal>
            <c:numRef>
              <c:f>'Pump Curve'!$D$10:$D$18</c:f>
              <c:numCache>
                <c:formatCode>General</c:formatCode>
                <c:ptCount val="9"/>
              </c:numCache>
            </c:numRef>
          </c:xVal>
          <c:yVal>
            <c:numRef>
              <c:f>'Pump Curve'!$C$10:$C$18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271-4FA2-AD62-BE87C759A07A}"/>
            </c:ext>
          </c:extLst>
        </c:ser>
        <c:ser>
          <c:idx val="3"/>
          <c:order val="3"/>
          <c:tx>
            <c:v>Two Pumps</c:v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'Pump Curve'!$E$10:$E$18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'Pump Curve'!$C$10:$C$18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271-4FA2-AD62-BE87C759A07A}"/>
            </c:ext>
          </c:extLst>
        </c:ser>
        <c:ser>
          <c:idx val="4"/>
          <c:order val="4"/>
          <c:tx>
            <c:v>Lead Off</c:v>
          </c:tx>
          <c:marker>
            <c:symbol val="none"/>
          </c:marker>
          <c:xVal>
            <c:numRef>
              <c:f>'System Curve'!$I$9:$I$24</c:f>
              <c:numCache>
                <c:formatCode>General</c:formatCode>
                <c:ptCount val="16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  <c:pt idx="7">
                  <c:v>2800</c:v>
                </c:pt>
                <c:pt idx="8">
                  <c:v>3200</c:v>
                </c:pt>
                <c:pt idx="9">
                  <c:v>3400</c:v>
                </c:pt>
                <c:pt idx="10">
                  <c:v>3800</c:v>
                </c:pt>
                <c:pt idx="11">
                  <c:v>4200</c:v>
                </c:pt>
                <c:pt idx="12">
                  <c:v>4600</c:v>
                </c:pt>
                <c:pt idx="13">
                  <c:v>5000</c:v>
                </c:pt>
                <c:pt idx="14">
                  <c:v>5400</c:v>
                </c:pt>
                <c:pt idx="15">
                  <c:v>5800</c:v>
                </c:pt>
              </c:numCache>
            </c:numRef>
          </c:xVal>
          <c:yVal>
            <c:numRef>
              <c:f>'System Curve'!$AX$9:$AX$24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271-4FA2-AD62-BE87C759A07A}"/>
            </c:ext>
          </c:extLst>
        </c:ser>
        <c:ser>
          <c:idx val="5"/>
          <c:order val="5"/>
          <c:tx>
            <c:v>Lead On</c:v>
          </c:tx>
          <c:spPr>
            <a:ln>
              <a:prstDash val="sysDash"/>
              <a:headEnd type="none"/>
            </a:ln>
          </c:spPr>
          <c:marker>
            <c:symbol val="none"/>
          </c:marker>
          <c:xVal>
            <c:numRef>
              <c:f>'System Curve'!$I$9:$I$24</c:f>
              <c:numCache>
                <c:formatCode>General</c:formatCode>
                <c:ptCount val="16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  <c:pt idx="7">
                  <c:v>2800</c:v>
                </c:pt>
                <c:pt idx="8">
                  <c:v>3200</c:v>
                </c:pt>
                <c:pt idx="9">
                  <c:v>3400</c:v>
                </c:pt>
                <c:pt idx="10">
                  <c:v>3800</c:v>
                </c:pt>
                <c:pt idx="11">
                  <c:v>4200</c:v>
                </c:pt>
                <c:pt idx="12">
                  <c:v>4600</c:v>
                </c:pt>
                <c:pt idx="13">
                  <c:v>5000</c:v>
                </c:pt>
                <c:pt idx="14">
                  <c:v>5400</c:v>
                </c:pt>
                <c:pt idx="15">
                  <c:v>5800</c:v>
                </c:pt>
              </c:numCache>
            </c:numRef>
          </c:xVal>
          <c:yVal>
            <c:numRef>
              <c:f>'System Curve'!$AY$9:$AY$24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271-4FA2-AD62-BE87C759A07A}"/>
            </c:ext>
          </c:extLst>
        </c:ser>
        <c:ser>
          <c:idx val="6"/>
          <c:order val="6"/>
          <c:tx>
            <c:v>LeadLag Off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'System Curve'!$I$9:$I$24</c:f>
              <c:numCache>
                <c:formatCode>General</c:formatCode>
                <c:ptCount val="16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  <c:pt idx="7">
                  <c:v>2800</c:v>
                </c:pt>
                <c:pt idx="8">
                  <c:v>3200</c:v>
                </c:pt>
                <c:pt idx="9">
                  <c:v>3400</c:v>
                </c:pt>
                <c:pt idx="10">
                  <c:v>3800</c:v>
                </c:pt>
                <c:pt idx="11">
                  <c:v>4200</c:v>
                </c:pt>
                <c:pt idx="12">
                  <c:v>4600</c:v>
                </c:pt>
                <c:pt idx="13">
                  <c:v>5000</c:v>
                </c:pt>
                <c:pt idx="14">
                  <c:v>5400</c:v>
                </c:pt>
                <c:pt idx="15">
                  <c:v>5800</c:v>
                </c:pt>
              </c:numCache>
            </c:numRef>
          </c:xVal>
          <c:yVal>
            <c:numRef>
              <c:f>'System Curve'!$AZ$9:$AZ$24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0271-4FA2-AD62-BE87C759A07A}"/>
            </c:ext>
          </c:extLst>
        </c:ser>
        <c:ser>
          <c:idx val="7"/>
          <c:order val="7"/>
          <c:tx>
            <c:v>LeadLag On</c:v>
          </c:tx>
          <c:marker>
            <c:symbol val="none"/>
          </c:marker>
          <c:xVal>
            <c:numRef>
              <c:f>'System Curve'!$I$9:$I$24</c:f>
              <c:numCache>
                <c:formatCode>General</c:formatCode>
                <c:ptCount val="16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  <c:pt idx="7">
                  <c:v>2800</c:v>
                </c:pt>
                <c:pt idx="8">
                  <c:v>3200</c:v>
                </c:pt>
                <c:pt idx="9">
                  <c:v>3400</c:v>
                </c:pt>
                <c:pt idx="10">
                  <c:v>3800</c:v>
                </c:pt>
                <c:pt idx="11">
                  <c:v>4200</c:v>
                </c:pt>
                <c:pt idx="12">
                  <c:v>4600</c:v>
                </c:pt>
                <c:pt idx="13">
                  <c:v>5000</c:v>
                </c:pt>
                <c:pt idx="14">
                  <c:v>5400</c:v>
                </c:pt>
                <c:pt idx="15">
                  <c:v>5800</c:v>
                </c:pt>
              </c:numCache>
            </c:numRef>
          </c:xVal>
          <c:yVal>
            <c:numRef>
              <c:f>'System Curve'!$BA$9:$BA$24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0271-4FA2-AD62-BE87C759A07A}"/>
            </c:ext>
          </c:extLst>
        </c:ser>
        <c:ser>
          <c:idx val="8"/>
          <c:order val="8"/>
          <c:tx>
            <c:v>Overflow</c:v>
          </c:tx>
          <c:spPr>
            <a:ln cap="sq">
              <a:prstDash val="sysDot"/>
            </a:ln>
          </c:spPr>
          <c:marker>
            <c:symbol val="none"/>
          </c:marker>
          <c:xVal>
            <c:numRef>
              <c:f>'System Curve'!$I$9:$I$24</c:f>
              <c:numCache>
                <c:formatCode>General</c:formatCode>
                <c:ptCount val="16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  <c:pt idx="7">
                  <c:v>2800</c:v>
                </c:pt>
                <c:pt idx="8">
                  <c:v>3200</c:v>
                </c:pt>
                <c:pt idx="9">
                  <c:v>3400</c:v>
                </c:pt>
                <c:pt idx="10">
                  <c:v>3800</c:v>
                </c:pt>
                <c:pt idx="11">
                  <c:v>4200</c:v>
                </c:pt>
                <c:pt idx="12">
                  <c:v>4600</c:v>
                </c:pt>
                <c:pt idx="13">
                  <c:v>5000</c:v>
                </c:pt>
                <c:pt idx="14">
                  <c:v>5400</c:v>
                </c:pt>
                <c:pt idx="15">
                  <c:v>5800</c:v>
                </c:pt>
              </c:numCache>
            </c:numRef>
          </c:xVal>
          <c:yVal>
            <c:numRef>
              <c:f>'System Curve'!$BB$9:$BB$24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271-4FA2-AD62-BE87C759A07A}"/>
            </c:ext>
          </c:extLst>
        </c:ser>
        <c:ser>
          <c:idx val="9"/>
          <c:order val="9"/>
          <c:tx>
            <c:v>One Pump Modified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'Pump Curve'!$G$10:$G$15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'Pump Curve'!$F$10:$F$15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98-4C9A-AEE2-9F88C9EA8772}"/>
            </c:ext>
          </c:extLst>
        </c:ser>
        <c:ser>
          <c:idx val="10"/>
          <c:order val="10"/>
          <c:tx>
            <c:v>Two Pump Modified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'Pump Curve'!$H$10:$H$15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'Pump Curve'!$F$10:$F$15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F7-4434-B315-09AE00965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69688"/>
        <c:axId val="272870080"/>
      </c:scatterChart>
      <c:valAx>
        <c:axId val="272869688"/>
        <c:scaling>
          <c:orientation val="minMax"/>
          <c:max val="50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Flow, GPM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spPr>
          <a:ln/>
        </c:spPr>
        <c:crossAx val="272870080"/>
        <c:crosses val="autoZero"/>
        <c:crossBetween val="midCat"/>
        <c:majorUnit val="500"/>
      </c:valAx>
      <c:valAx>
        <c:axId val="272870080"/>
        <c:scaling>
          <c:orientation val="minMax"/>
          <c:max val="5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</a:t>
                </a:r>
                <a:r>
                  <a:rPr lang="en-US" baseline="0"/>
                  <a:t> Head, ft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spPr>
          <a:ln/>
        </c:spPr>
        <c:crossAx val="272869688"/>
        <c:crosses val="autoZero"/>
        <c:crossBetween val="midCat"/>
        <c:majorUnit val="5"/>
      </c:valAx>
    </c:plotArea>
    <c:legend>
      <c:legendPos val="r"/>
      <c:layout>
        <c:manualLayout>
          <c:xMode val="edge"/>
          <c:yMode val="edge"/>
          <c:x val="0.87560051535341532"/>
          <c:y val="0.42464946131025405"/>
          <c:w val="0.12439947315687148"/>
          <c:h val="0.3643077788353378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</xdr:row>
      <xdr:rowOff>9525</xdr:rowOff>
    </xdr:from>
    <xdr:to>
      <xdr:col>19</xdr:col>
      <xdr:colOff>0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885824</xdr:colOff>
      <xdr:row>33</xdr:row>
      <xdr:rowOff>219074</xdr:rowOff>
    </xdr:from>
    <xdr:to>
      <xdr:col>19</xdr:col>
      <xdr:colOff>85724</xdr:colOff>
      <xdr:row>52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600073</xdr:colOff>
      <xdr:row>0</xdr:row>
      <xdr:rowOff>257175</xdr:rowOff>
    </xdr:from>
    <xdr:to>
      <xdr:col>25</xdr:col>
      <xdr:colOff>85725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0.4207</cdr:x>
      <cdr:y>0.32967</cdr:y>
    </cdr:from>
    <cdr:to>
      <cdr:x>0.4207</cdr:x>
      <cdr:y>0.91896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3C229D1-C2D6-4393-B48D-047CDD252440}"/>
            </a:ext>
          </a:extLst>
        </cdr:cNvPr>
        <cdr:cNvCxnSpPr/>
      </cdr:nvCxnSpPr>
      <cdr:spPr>
        <a:xfrm xmlns:a="http://schemas.openxmlformats.org/drawingml/2006/main" flipV="1">
          <a:off x="4143377" y="2286000"/>
          <a:ext cx="0" cy="4086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../../../../../../../C316069%20-PS%2072,73,7,2,9%20Improvements/02-Design/A-30Design/PS%2072/Standards/Minor%20Loss%20Coefficients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B1:BB65"/>
  <sheetViews>
    <sheetView topLeftCell="F1" workbookViewId="0">
      <selection activeCell="S32" sqref="S32"/>
    </sheetView>
  </sheetViews>
  <sheetFormatPr defaultRowHeight="15" x14ac:dyDescent="0.25"/>
  <cols>
    <col min="1" max="2" width="9.140625" style="49"/>
    <col min="3" max="3" width="23.42578125" style="49" customWidth="1"/>
    <col min="4" max="4" width="9.140625" style="49" customWidth="1"/>
    <col min="5" max="5" width="10.28515625" style="49" customWidth="1"/>
    <col min="6" max="13" width="9.140625" style="49"/>
    <col min="14" max="14" width="9.140625" style="49" customWidth="1"/>
    <col min="15" max="17" width="9.140625" style="49"/>
    <col min="18" max="18" width="12.140625" style="49" customWidth="1"/>
    <col min="19" max="40" width="9.140625" style="49"/>
    <col min="41" max="45" width="9.140625" style="49" customWidth="1"/>
    <col min="46" max="46" width="12.85546875" style="49" customWidth="1"/>
    <col min="47" max="47" width="13.5703125" style="49" customWidth="1"/>
    <col min="48" max="52" width="12.85546875" style="49" customWidth="1"/>
    <col min="53" max="16384" width="9.140625" style="49"/>
  </cols>
  <sheetData>
    <row r="1" spans="2:54" ht="18.75" x14ac:dyDescent="0.3">
      <c r="B1" s="59" t="s">
        <v>72</v>
      </c>
      <c r="AU1" s="194" t="s">
        <v>165</v>
      </c>
    </row>
    <row r="2" spans="2:54" x14ac:dyDescent="0.25">
      <c r="B2" s="60" t="s">
        <v>73</v>
      </c>
      <c r="AU2" s="194"/>
    </row>
    <row r="3" spans="2:54" ht="15.75" thickBot="1" x14ac:dyDescent="0.3">
      <c r="B3" s="67" t="s">
        <v>104</v>
      </c>
      <c r="AU3" s="194"/>
    </row>
    <row r="4" spans="2:54" ht="15.75" thickBot="1" x14ac:dyDescent="0.3">
      <c r="B4" s="176" t="s">
        <v>58</v>
      </c>
      <c r="C4" s="34" t="s">
        <v>47</v>
      </c>
      <c r="D4" s="21"/>
      <c r="S4" s="195" t="s">
        <v>166</v>
      </c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U4" s="194"/>
    </row>
    <row r="5" spans="2:54" ht="15" customHeight="1" thickBot="1" x14ac:dyDescent="0.3">
      <c r="B5" s="177"/>
      <c r="C5" s="35" t="s">
        <v>96</v>
      </c>
      <c r="D5" s="4"/>
      <c r="J5" s="187" t="s">
        <v>143</v>
      </c>
      <c r="K5" s="188"/>
      <c r="L5" s="187" t="s">
        <v>123</v>
      </c>
      <c r="M5" s="188"/>
      <c r="N5" s="187" t="s">
        <v>124</v>
      </c>
      <c r="O5" s="188"/>
      <c r="P5" s="187" t="s">
        <v>146</v>
      </c>
      <c r="Q5" s="188"/>
      <c r="S5" s="178" t="s">
        <v>75</v>
      </c>
      <c r="T5" s="179"/>
      <c r="U5" s="179"/>
      <c r="V5" s="179"/>
      <c r="W5" s="180"/>
      <c r="Y5" s="178" t="s">
        <v>153</v>
      </c>
      <c r="Z5" s="179"/>
      <c r="AA5" s="179"/>
      <c r="AB5" s="179"/>
      <c r="AC5" s="179"/>
      <c r="AD5" s="179"/>
      <c r="AE5" s="180"/>
      <c r="AF5" s="69"/>
      <c r="AG5" s="178" t="s">
        <v>167</v>
      </c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80"/>
      <c r="AU5" s="194"/>
    </row>
    <row r="6" spans="2:54" ht="15.75" customHeight="1" thickBot="1" x14ac:dyDescent="0.3">
      <c r="B6" s="177"/>
      <c r="C6" s="36" t="s">
        <v>48</v>
      </c>
      <c r="D6" s="22"/>
      <c r="H6" s="68"/>
      <c r="I6" s="12"/>
      <c r="J6" s="185">
        <f>D21</f>
        <v>0</v>
      </c>
      <c r="K6" s="186"/>
      <c r="L6" s="185">
        <f>D33</f>
        <v>4</v>
      </c>
      <c r="M6" s="186"/>
      <c r="N6" s="185">
        <f>D39</f>
        <v>0</v>
      </c>
      <c r="O6" s="186"/>
      <c r="P6" s="192">
        <v>4</v>
      </c>
      <c r="Q6" s="193"/>
      <c r="R6" s="68" t="s">
        <v>125</v>
      </c>
      <c r="S6" s="21"/>
      <c r="T6" s="21"/>
      <c r="U6" s="21"/>
      <c r="V6" s="21"/>
      <c r="W6" s="21"/>
      <c r="X6" s="142" t="s">
        <v>26</v>
      </c>
      <c r="Y6" s="21"/>
      <c r="Z6" s="21"/>
      <c r="AA6" s="21"/>
      <c r="AB6" s="21"/>
      <c r="AC6" s="21"/>
      <c r="AD6" s="21"/>
      <c r="AE6" s="21"/>
      <c r="AF6" s="144" t="s">
        <v>154</v>
      </c>
      <c r="AG6" s="21"/>
      <c r="AH6" s="21"/>
      <c r="AI6" s="21"/>
      <c r="AJ6" s="21"/>
      <c r="AK6" s="21"/>
      <c r="AL6" s="21"/>
      <c r="AM6" s="21"/>
      <c r="AN6" s="21"/>
      <c r="AO6" s="140"/>
      <c r="AP6" s="140"/>
      <c r="AQ6" s="140"/>
      <c r="AR6" s="140"/>
      <c r="AS6" s="4"/>
      <c r="AU6" s="49" t="s">
        <v>143</v>
      </c>
      <c r="AV6" s="68" t="s">
        <v>132</v>
      </c>
      <c r="AW6" s="68" t="s">
        <v>133</v>
      </c>
    </row>
    <row r="7" spans="2:54" ht="15.75" customHeight="1" x14ac:dyDescent="0.25">
      <c r="B7" s="61"/>
      <c r="C7" s="37"/>
      <c r="D7" s="5"/>
      <c r="E7" s="43" t="s">
        <v>8</v>
      </c>
      <c r="F7" s="69"/>
      <c r="H7" s="68"/>
      <c r="I7" s="8"/>
      <c r="J7" s="174" t="s">
        <v>12</v>
      </c>
      <c r="K7" s="174" t="s">
        <v>82</v>
      </c>
      <c r="L7" s="174" t="s">
        <v>12</v>
      </c>
      <c r="M7" s="190" t="s">
        <v>82</v>
      </c>
      <c r="N7" s="174" t="s">
        <v>12</v>
      </c>
      <c r="O7" s="174" t="s">
        <v>82</v>
      </c>
      <c r="P7" s="174" t="s">
        <v>12</v>
      </c>
      <c r="Q7" s="174" t="s">
        <v>82</v>
      </c>
      <c r="R7" s="68" t="s">
        <v>130</v>
      </c>
      <c r="S7" s="65"/>
      <c r="T7" s="65"/>
      <c r="U7" s="65"/>
      <c r="V7" s="65"/>
      <c r="W7" s="65"/>
      <c r="X7" s="143"/>
      <c r="Y7" s="65"/>
      <c r="Z7" s="65"/>
      <c r="AA7" s="65"/>
      <c r="AB7" s="65"/>
      <c r="AC7" s="65"/>
      <c r="AD7" s="65"/>
      <c r="AE7" s="65"/>
      <c r="AF7" s="143"/>
      <c r="AG7" s="65"/>
      <c r="AH7" s="65"/>
      <c r="AI7" s="65"/>
      <c r="AJ7" s="65"/>
      <c r="AK7" s="65"/>
      <c r="AL7" s="65"/>
      <c r="AM7" s="65"/>
      <c r="AN7" s="65"/>
      <c r="AO7" s="141"/>
      <c r="AP7" s="141"/>
      <c r="AQ7" s="141"/>
      <c r="AR7" s="141"/>
      <c r="AS7" s="65"/>
      <c r="AT7" s="174" t="s">
        <v>155</v>
      </c>
      <c r="AU7" s="174" t="s">
        <v>131</v>
      </c>
      <c r="AV7" s="174" t="s">
        <v>131</v>
      </c>
      <c r="AW7" s="174" t="s">
        <v>131</v>
      </c>
      <c r="AX7" s="174" t="s">
        <v>76</v>
      </c>
      <c r="AY7" s="174" t="s">
        <v>77</v>
      </c>
      <c r="AZ7" s="174" t="s">
        <v>78</v>
      </c>
      <c r="BA7" s="174" t="s">
        <v>79</v>
      </c>
      <c r="BB7" s="174" t="s">
        <v>80</v>
      </c>
    </row>
    <row r="8" spans="2:54" ht="15.75" customHeight="1" thickBot="1" x14ac:dyDescent="0.3">
      <c r="B8" s="177" t="s">
        <v>59</v>
      </c>
      <c r="C8" s="38" t="s">
        <v>49</v>
      </c>
      <c r="D8" s="23"/>
      <c r="E8" s="15">
        <f t="shared" ref="E8:E14" si="0">$D$4-($D$6+D8)</f>
        <v>0</v>
      </c>
      <c r="F8" s="69"/>
      <c r="H8" s="63"/>
      <c r="I8" s="10"/>
      <c r="J8" s="189"/>
      <c r="K8" s="189"/>
      <c r="L8" s="189"/>
      <c r="M8" s="191"/>
      <c r="N8" s="175"/>
      <c r="O8" s="175"/>
      <c r="P8" s="175"/>
      <c r="Q8" s="175"/>
      <c r="R8" s="68" t="s">
        <v>126</v>
      </c>
      <c r="S8" s="66"/>
      <c r="T8" s="66"/>
      <c r="U8" s="66"/>
      <c r="V8" s="66"/>
      <c r="W8" s="66"/>
      <c r="X8" s="144"/>
      <c r="Y8" s="66"/>
      <c r="Z8" s="66"/>
      <c r="AA8" s="66"/>
      <c r="AB8" s="66"/>
      <c r="AC8" s="66"/>
      <c r="AD8" s="66"/>
      <c r="AE8" s="66"/>
      <c r="AF8" s="144"/>
      <c r="AG8" s="66"/>
      <c r="AH8" s="66"/>
      <c r="AI8" s="66"/>
      <c r="AJ8" s="66"/>
      <c r="AK8" s="66"/>
      <c r="AL8" s="66"/>
      <c r="AM8" s="66"/>
      <c r="AN8" s="66"/>
      <c r="AO8" s="145"/>
      <c r="AP8" s="145"/>
      <c r="AQ8" s="145"/>
      <c r="AR8" s="145"/>
      <c r="AS8" s="66"/>
      <c r="AT8" s="189"/>
      <c r="AU8" s="189"/>
      <c r="AV8" s="175"/>
      <c r="AW8" s="175"/>
      <c r="AX8" s="175"/>
      <c r="AY8" s="175"/>
      <c r="AZ8" s="175"/>
      <c r="BA8" s="175"/>
      <c r="BB8" s="175"/>
    </row>
    <row r="9" spans="2:54" x14ac:dyDescent="0.25">
      <c r="B9" s="177"/>
      <c r="C9" s="38" t="s">
        <v>50</v>
      </c>
      <c r="D9" s="23"/>
      <c r="E9" s="15">
        <f t="shared" si="0"/>
        <v>0</v>
      </c>
      <c r="F9" s="69"/>
      <c r="H9" s="182" t="s">
        <v>81</v>
      </c>
      <c r="I9" s="90">
        <v>0</v>
      </c>
      <c r="J9" s="28" t="e">
        <f>(I9/449)/$D$23</f>
        <v>#DIV/0!</v>
      </c>
      <c r="K9" s="91" t="e">
        <f>(J9^2)/64.4</f>
        <v>#DIV/0!</v>
      </c>
      <c r="L9" s="95">
        <f t="shared" ref="L9:L24" si="1">(I9/449)/$D$35</f>
        <v>0</v>
      </c>
      <c r="M9" s="29">
        <f t="shared" ref="M9:M24" si="2">((L9^2))/(2*32.2)</f>
        <v>0</v>
      </c>
      <c r="N9" s="29" t="e">
        <f t="shared" ref="N9:N24" si="3">(I9/449)/$D$41</f>
        <v>#DIV/0!</v>
      </c>
      <c r="O9" s="29" t="e">
        <f>((N9^2))/(2*32.2)</f>
        <v>#DIV/0!</v>
      </c>
      <c r="P9" s="29">
        <f>(I9/449)/(0.25*PI()*(($P$6/12)^2))</f>
        <v>0</v>
      </c>
      <c r="Q9" s="29">
        <f>((P9^2))/(2*32.2)</f>
        <v>0</v>
      </c>
      <c r="S9" s="31" t="e">
        <f t="shared" ref="S9:W18" si="4">S$8*IF(S$7=$J$6,$K9,IF(S$7=$L$6,$M9,IF(S$7=$N$6,$O9,$Q9)))</f>
        <v>#DIV/0!</v>
      </c>
      <c r="T9" s="31" t="e">
        <f t="shared" si="4"/>
        <v>#DIV/0!</v>
      </c>
      <c r="U9" s="31" t="e">
        <f t="shared" si="4"/>
        <v>#DIV/0!</v>
      </c>
      <c r="V9" s="31" t="e">
        <f t="shared" si="4"/>
        <v>#DIV/0!</v>
      </c>
      <c r="W9" s="31" t="e">
        <f t="shared" si="4"/>
        <v>#DIV/0!</v>
      </c>
      <c r="X9" s="93"/>
      <c r="Y9" s="31" t="e">
        <f t="shared" ref="Y9:AE18" si="5">Y$8*IF(Y$7=$J$6,$K9,IF(Y$7=$L$6,$M9,IF(Y$7=$N$6,$O9,$Q9)))</f>
        <v>#DIV/0!</v>
      </c>
      <c r="Z9" s="31" t="e">
        <f t="shared" si="5"/>
        <v>#DIV/0!</v>
      </c>
      <c r="AA9" s="31" t="e">
        <f t="shared" si="5"/>
        <v>#DIV/0!</v>
      </c>
      <c r="AB9" s="31" t="e">
        <f t="shared" si="5"/>
        <v>#DIV/0!</v>
      </c>
      <c r="AC9" s="31" t="e">
        <f t="shared" si="5"/>
        <v>#DIV/0!</v>
      </c>
      <c r="AD9" s="31" t="e">
        <f t="shared" si="5"/>
        <v>#DIV/0!</v>
      </c>
      <c r="AE9" s="29" t="e">
        <f t="shared" si="5"/>
        <v>#DIV/0!</v>
      </c>
      <c r="AF9" s="93"/>
      <c r="AG9" s="31" t="e">
        <f t="shared" ref="AG9:AN18" si="6">AG$8*IF(AG$7=$J$6,$K9,IF(AG$7=$L$6,$M9,IF(AG$7=$N$6,$O9,$Q9)))</f>
        <v>#DIV/0!</v>
      </c>
      <c r="AH9" s="31" t="e">
        <f t="shared" si="6"/>
        <v>#DIV/0!</v>
      </c>
      <c r="AI9" s="31" t="e">
        <f t="shared" si="6"/>
        <v>#DIV/0!</v>
      </c>
      <c r="AJ9" s="31" t="e">
        <f t="shared" si="6"/>
        <v>#DIV/0!</v>
      </c>
      <c r="AK9" s="31" t="e">
        <f t="shared" si="6"/>
        <v>#DIV/0!</v>
      </c>
      <c r="AL9" s="31" t="e">
        <f t="shared" si="6"/>
        <v>#DIV/0!</v>
      </c>
      <c r="AM9" s="31" t="e">
        <f t="shared" si="6"/>
        <v>#DIV/0!</v>
      </c>
      <c r="AN9" s="31" t="e">
        <f t="shared" si="6"/>
        <v>#DIV/0!</v>
      </c>
      <c r="AO9" s="95" t="e">
        <f t="shared" ref="AO9:AR24" si="7">AO$8*IF(AO$7=$L$6,$M9,$O9)</f>
        <v>#DIV/0!</v>
      </c>
      <c r="AP9" s="95" t="e">
        <f t="shared" si="7"/>
        <v>#DIV/0!</v>
      </c>
      <c r="AQ9" s="95" t="e">
        <f t="shared" si="7"/>
        <v>#DIV/0!</v>
      </c>
      <c r="AR9" s="95" t="e">
        <f t="shared" si="7"/>
        <v>#DIV/0!</v>
      </c>
      <c r="AS9" s="96" t="e">
        <f t="shared" ref="AS9:AS24" si="8">AS$8*IF(AS$7=$L$6,$M9,$O9)</f>
        <v>#DIV/0!</v>
      </c>
      <c r="AT9" s="29" t="e">
        <f>SUM(AG9:AS9)</f>
        <v>#DIV/0!</v>
      </c>
      <c r="AU9" s="95" t="e">
        <f>(10.44*$D$22*(I9^1.85))/(($D$20^1.85)*($D$21^4.87))</f>
        <v>#DIV/0!</v>
      </c>
      <c r="AV9" s="95" t="e">
        <f t="shared" ref="AV9:AV24" si="9">(10.44*$D$34*(I9^1.85))/(($D$32^1.85)*($D$33^4.87))</f>
        <v>#DIV/0!</v>
      </c>
      <c r="AW9" s="29" t="e">
        <f t="shared" ref="AW9:AW24" si="10">(10.44*$D$40*(I9^1.85))/(($D$38^1.85)*($D$39^4.87))</f>
        <v>#DIV/0!</v>
      </c>
      <c r="AX9" s="29" t="e">
        <f>SUM(AT9,AV9,AW9)+$E$8</f>
        <v>#DIV/0!</v>
      </c>
      <c r="AY9" s="29" t="e">
        <f>SUM(AT9,AV9,AW9)+$E$10</f>
        <v>#DIV/0!</v>
      </c>
      <c r="AZ9" s="29" t="e">
        <f>$E$9+SUM(AT9,AV9,AW9)</f>
        <v>#DIV/0!</v>
      </c>
      <c r="BA9" s="29" t="e">
        <f>$E$11+SUM(AT9, AV9,AW9)</f>
        <v>#DIV/0!</v>
      </c>
      <c r="BB9" s="29" t="e">
        <f>$E$12+SUM(AT9,AV9,AW9)</f>
        <v>#DIV/0!</v>
      </c>
    </row>
    <row r="10" spans="2:54" x14ac:dyDescent="0.25">
      <c r="B10" s="177"/>
      <c r="C10" s="38" t="s">
        <v>51</v>
      </c>
      <c r="D10" s="23"/>
      <c r="E10" s="15">
        <f t="shared" si="0"/>
        <v>0</v>
      </c>
      <c r="F10" s="69"/>
      <c r="H10" s="183"/>
      <c r="I10" s="44">
        <v>400</v>
      </c>
      <c r="J10" s="31" t="e">
        <f t="shared" ref="J10:J24" si="11">(I10/449)/$D$23</f>
        <v>#DIV/0!</v>
      </c>
      <c r="K10" s="54" t="e">
        <f t="shared" ref="K10:K24" si="12">(J10^2)/64.4</f>
        <v>#DIV/0!</v>
      </c>
      <c r="L10" s="54">
        <f t="shared" si="1"/>
        <v>10.208602140415559</v>
      </c>
      <c r="M10" s="31">
        <f t="shared" si="2"/>
        <v>1.6182540009518187</v>
      </c>
      <c r="N10" s="31" t="e">
        <f t="shared" si="3"/>
        <v>#DIV/0!</v>
      </c>
      <c r="O10" s="31" t="e">
        <f t="shared" ref="O10:O24" si="13">((N10^2))/(2*32.2)</f>
        <v>#DIV/0!</v>
      </c>
      <c r="P10" s="31">
        <f t="shared" ref="P10:P24" si="14">(I10/449)/(0.25*PI()*(($P$6/12)^2))</f>
        <v>10.208602140415559</v>
      </c>
      <c r="Q10" s="31">
        <f t="shared" ref="Q10:Q24" si="15">((P10^2))/(2*32.2)</f>
        <v>1.6182540009518187</v>
      </c>
      <c r="S10" s="31" t="e">
        <f t="shared" si="4"/>
        <v>#DIV/0!</v>
      </c>
      <c r="T10" s="31" t="e">
        <f t="shared" si="4"/>
        <v>#DIV/0!</v>
      </c>
      <c r="U10" s="31" t="e">
        <f t="shared" si="4"/>
        <v>#DIV/0!</v>
      </c>
      <c r="V10" s="31" t="e">
        <f t="shared" si="4"/>
        <v>#DIV/0!</v>
      </c>
      <c r="W10" s="31" t="e">
        <f t="shared" si="4"/>
        <v>#DIV/0!</v>
      </c>
      <c r="X10" s="93"/>
      <c r="Y10" s="31" t="e">
        <f t="shared" si="5"/>
        <v>#DIV/0!</v>
      </c>
      <c r="Z10" s="31" t="e">
        <f t="shared" si="5"/>
        <v>#DIV/0!</v>
      </c>
      <c r="AA10" s="31" t="e">
        <f t="shared" si="5"/>
        <v>#DIV/0!</v>
      </c>
      <c r="AB10" s="31" t="e">
        <f t="shared" si="5"/>
        <v>#DIV/0!</v>
      </c>
      <c r="AC10" s="31" t="e">
        <f t="shared" si="5"/>
        <v>#DIV/0!</v>
      </c>
      <c r="AD10" s="31" t="e">
        <f t="shared" si="5"/>
        <v>#DIV/0!</v>
      </c>
      <c r="AE10" s="31" t="e">
        <f t="shared" si="5"/>
        <v>#DIV/0!</v>
      </c>
      <c r="AF10" s="93"/>
      <c r="AG10" s="31" t="e">
        <f t="shared" si="6"/>
        <v>#DIV/0!</v>
      </c>
      <c r="AH10" s="31" t="e">
        <f t="shared" si="6"/>
        <v>#DIV/0!</v>
      </c>
      <c r="AI10" s="31" t="e">
        <f t="shared" si="6"/>
        <v>#DIV/0!</v>
      </c>
      <c r="AJ10" s="31" t="e">
        <f t="shared" si="6"/>
        <v>#DIV/0!</v>
      </c>
      <c r="AK10" s="31" t="e">
        <f t="shared" si="6"/>
        <v>#DIV/0!</v>
      </c>
      <c r="AL10" s="31" t="e">
        <f t="shared" si="6"/>
        <v>#DIV/0!</v>
      </c>
      <c r="AM10" s="31" t="e">
        <f t="shared" si="6"/>
        <v>#DIV/0!</v>
      </c>
      <c r="AN10" s="31" t="e">
        <f t="shared" si="6"/>
        <v>#DIV/0!</v>
      </c>
      <c r="AO10" s="54" t="e">
        <f t="shared" si="7"/>
        <v>#DIV/0!</v>
      </c>
      <c r="AP10" s="54" t="e">
        <f t="shared" si="7"/>
        <v>#DIV/0!</v>
      </c>
      <c r="AQ10" s="54" t="e">
        <f t="shared" si="7"/>
        <v>#DIV/0!</v>
      </c>
      <c r="AR10" s="54" t="e">
        <f t="shared" si="7"/>
        <v>#DIV/0!</v>
      </c>
      <c r="AS10" s="97" t="e">
        <f t="shared" si="8"/>
        <v>#DIV/0!</v>
      </c>
      <c r="AT10" s="31" t="e">
        <f t="shared" ref="AT10:AT24" si="16">SUM(AG10:AS10)</f>
        <v>#DIV/0!</v>
      </c>
      <c r="AU10" s="54" t="e">
        <f t="shared" ref="AU10:AU24" si="17">(10.44*$D$22*(I10^1.85))/(($D$20^1.85)*($D$21^4.87))</f>
        <v>#DIV/0!</v>
      </c>
      <c r="AV10" s="54" t="e">
        <f t="shared" si="9"/>
        <v>#DIV/0!</v>
      </c>
      <c r="AW10" s="31" t="e">
        <f t="shared" si="10"/>
        <v>#DIV/0!</v>
      </c>
      <c r="AX10" s="31" t="e">
        <f t="shared" ref="AX10:AX24" si="18">SUM(AT10,AV10,AW10)+$E$8</f>
        <v>#DIV/0!</v>
      </c>
      <c r="AY10" s="31" t="e">
        <f t="shared" ref="AY10:AY24" si="19">SUM(AT10,AV10,AW10)+$E$10</f>
        <v>#DIV/0!</v>
      </c>
      <c r="AZ10" s="31" t="e">
        <f t="shared" ref="AZ10:AZ24" si="20">$E$9+SUM(AT10,AV10,AW10)</f>
        <v>#DIV/0!</v>
      </c>
      <c r="BA10" s="31" t="e">
        <f t="shared" ref="BA10:BA24" si="21">$E$11+SUM(AT10, AV10,AW10)</f>
        <v>#DIV/0!</v>
      </c>
      <c r="BB10" s="31" t="e">
        <f t="shared" ref="BB10:BB24" si="22">$E$12+SUM(AT10,AV10,AW10)</f>
        <v>#DIV/0!</v>
      </c>
    </row>
    <row r="11" spans="2:54" x14ac:dyDescent="0.25">
      <c r="B11" s="177"/>
      <c r="C11" s="38" t="s">
        <v>52</v>
      </c>
      <c r="D11" s="23"/>
      <c r="E11" s="15">
        <f t="shared" si="0"/>
        <v>0</v>
      </c>
      <c r="F11" s="69"/>
      <c r="H11" s="183"/>
      <c r="I11" s="44">
        <v>800</v>
      </c>
      <c r="J11" s="31" t="e">
        <f t="shared" si="11"/>
        <v>#DIV/0!</v>
      </c>
      <c r="K11" s="54" t="e">
        <f t="shared" si="12"/>
        <v>#DIV/0!</v>
      </c>
      <c r="L11" s="54">
        <f t="shared" si="1"/>
        <v>20.417204280831118</v>
      </c>
      <c r="M11" s="31">
        <f t="shared" si="2"/>
        <v>6.4730160038072748</v>
      </c>
      <c r="N11" s="31" t="e">
        <f t="shared" si="3"/>
        <v>#DIV/0!</v>
      </c>
      <c r="O11" s="31" t="e">
        <f t="shared" si="13"/>
        <v>#DIV/0!</v>
      </c>
      <c r="P11" s="31">
        <f t="shared" si="14"/>
        <v>20.417204280831118</v>
      </c>
      <c r="Q11" s="31">
        <f t="shared" si="15"/>
        <v>6.4730160038072748</v>
      </c>
      <c r="S11" s="31" t="e">
        <f t="shared" si="4"/>
        <v>#DIV/0!</v>
      </c>
      <c r="T11" s="31" t="e">
        <f t="shared" si="4"/>
        <v>#DIV/0!</v>
      </c>
      <c r="U11" s="31" t="e">
        <f t="shared" si="4"/>
        <v>#DIV/0!</v>
      </c>
      <c r="V11" s="31" t="e">
        <f t="shared" si="4"/>
        <v>#DIV/0!</v>
      </c>
      <c r="W11" s="31" t="e">
        <f t="shared" si="4"/>
        <v>#DIV/0!</v>
      </c>
      <c r="X11" s="93"/>
      <c r="Y11" s="31" t="e">
        <f t="shared" si="5"/>
        <v>#DIV/0!</v>
      </c>
      <c r="Z11" s="31" t="e">
        <f t="shared" si="5"/>
        <v>#DIV/0!</v>
      </c>
      <c r="AA11" s="31" t="e">
        <f t="shared" si="5"/>
        <v>#DIV/0!</v>
      </c>
      <c r="AB11" s="31" t="e">
        <f t="shared" si="5"/>
        <v>#DIV/0!</v>
      </c>
      <c r="AC11" s="31" t="e">
        <f t="shared" si="5"/>
        <v>#DIV/0!</v>
      </c>
      <c r="AD11" s="31" t="e">
        <f t="shared" si="5"/>
        <v>#DIV/0!</v>
      </c>
      <c r="AE11" s="31" t="e">
        <f t="shared" si="5"/>
        <v>#DIV/0!</v>
      </c>
      <c r="AF11" s="93"/>
      <c r="AG11" s="31" t="e">
        <f t="shared" si="6"/>
        <v>#DIV/0!</v>
      </c>
      <c r="AH11" s="31" t="e">
        <f t="shared" si="6"/>
        <v>#DIV/0!</v>
      </c>
      <c r="AI11" s="31" t="e">
        <f t="shared" si="6"/>
        <v>#DIV/0!</v>
      </c>
      <c r="AJ11" s="31" t="e">
        <f t="shared" si="6"/>
        <v>#DIV/0!</v>
      </c>
      <c r="AK11" s="31" t="e">
        <f t="shared" si="6"/>
        <v>#DIV/0!</v>
      </c>
      <c r="AL11" s="31" t="e">
        <f t="shared" si="6"/>
        <v>#DIV/0!</v>
      </c>
      <c r="AM11" s="31" t="e">
        <f t="shared" si="6"/>
        <v>#DIV/0!</v>
      </c>
      <c r="AN11" s="31" t="e">
        <f t="shared" si="6"/>
        <v>#DIV/0!</v>
      </c>
      <c r="AO11" s="54" t="e">
        <f t="shared" si="7"/>
        <v>#DIV/0!</v>
      </c>
      <c r="AP11" s="54" t="e">
        <f t="shared" si="7"/>
        <v>#DIV/0!</v>
      </c>
      <c r="AQ11" s="54" t="e">
        <f t="shared" si="7"/>
        <v>#DIV/0!</v>
      </c>
      <c r="AR11" s="54" t="e">
        <f t="shared" si="7"/>
        <v>#DIV/0!</v>
      </c>
      <c r="AS11" s="97" t="e">
        <f t="shared" si="8"/>
        <v>#DIV/0!</v>
      </c>
      <c r="AT11" s="31" t="e">
        <f t="shared" si="16"/>
        <v>#DIV/0!</v>
      </c>
      <c r="AU11" s="54" t="e">
        <f t="shared" si="17"/>
        <v>#DIV/0!</v>
      </c>
      <c r="AV11" s="54" t="e">
        <f t="shared" si="9"/>
        <v>#DIV/0!</v>
      </c>
      <c r="AW11" s="31" t="e">
        <f t="shared" si="10"/>
        <v>#DIV/0!</v>
      </c>
      <c r="AX11" s="31" t="e">
        <f t="shared" si="18"/>
        <v>#DIV/0!</v>
      </c>
      <c r="AY11" s="31" t="e">
        <f t="shared" si="19"/>
        <v>#DIV/0!</v>
      </c>
      <c r="AZ11" s="31" t="e">
        <f t="shared" si="20"/>
        <v>#DIV/0!</v>
      </c>
      <c r="BA11" s="31" t="e">
        <f t="shared" si="21"/>
        <v>#DIV/0!</v>
      </c>
      <c r="BB11" s="31" t="e">
        <f t="shared" si="22"/>
        <v>#DIV/0!</v>
      </c>
    </row>
    <row r="12" spans="2:54" ht="15.75" thickBot="1" x14ac:dyDescent="0.3">
      <c r="B12" s="181"/>
      <c r="C12" s="39" t="s">
        <v>54</v>
      </c>
      <c r="D12" s="24"/>
      <c r="E12" s="16">
        <f t="shared" si="0"/>
        <v>0</v>
      </c>
      <c r="F12" s="69"/>
      <c r="H12" s="183"/>
      <c r="I12" s="44">
        <v>1200</v>
      </c>
      <c r="J12" s="31" t="e">
        <f t="shared" si="11"/>
        <v>#DIV/0!</v>
      </c>
      <c r="K12" s="54" t="e">
        <f t="shared" si="12"/>
        <v>#DIV/0!</v>
      </c>
      <c r="L12" s="54">
        <f t="shared" si="1"/>
        <v>30.625806421246676</v>
      </c>
      <c r="M12" s="31">
        <f t="shared" si="2"/>
        <v>14.564286008566366</v>
      </c>
      <c r="N12" s="31" t="e">
        <f t="shared" si="3"/>
        <v>#DIV/0!</v>
      </c>
      <c r="O12" s="31" t="e">
        <f t="shared" si="13"/>
        <v>#DIV/0!</v>
      </c>
      <c r="P12" s="31">
        <f t="shared" si="14"/>
        <v>30.625806421246676</v>
      </c>
      <c r="Q12" s="31">
        <f t="shared" si="15"/>
        <v>14.564286008566366</v>
      </c>
      <c r="S12" s="31" t="e">
        <f t="shared" si="4"/>
        <v>#DIV/0!</v>
      </c>
      <c r="T12" s="31" t="e">
        <f t="shared" si="4"/>
        <v>#DIV/0!</v>
      </c>
      <c r="U12" s="31" t="e">
        <f t="shared" si="4"/>
        <v>#DIV/0!</v>
      </c>
      <c r="V12" s="31" t="e">
        <f t="shared" si="4"/>
        <v>#DIV/0!</v>
      </c>
      <c r="W12" s="31" t="e">
        <f t="shared" si="4"/>
        <v>#DIV/0!</v>
      </c>
      <c r="X12" s="93"/>
      <c r="Y12" s="31" t="e">
        <f t="shared" si="5"/>
        <v>#DIV/0!</v>
      </c>
      <c r="Z12" s="31" t="e">
        <f t="shared" si="5"/>
        <v>#DIV/0!</v>
      </c>
      <c r="AA12" s="31" t="e">
        <f t="shared" si="5"/>
        <v>#DIV/0!</v>
      </c>
      <c r="AB12" s="31" t="e">
        <f t="shared" si="5"/>
        <v>#DIV/0!</v>
      </c>
      <c r="AC12" s="31" t="e">
        <f t="shared" si="5"/>
        <v>#DIV/0!</v>
      </c>
      <c r="AD12" s="31" t="e">
        <f t="shared" si="5"/>
        <v>#DIV/0!</v>
      </c>
      <c r="AE12" s="31" t="e">
        <f t="shared" si="5"/>
        <v>#DIV/0!</v>
      </c>
      <c r="AF12" s="93"/>
      <c r="AG12" s="31" t="e">
        <f t="shared" si="6"/>
        <v>#DIV/0!</v>
      </c>
      <c r="AH12" s="31" t="e">
        <f t="shared" si="6"/>
        <v>#DIV/0!</v>
      </c>
      <c r="AI12" s="31" t="e">
        <f t="shared" si="6"/>
        <v>#DIV/0!</v>
      </c>
      <c r="AJ12" s="31" t="e">
        <f t="shared" si="6"/>
        <v>#DIV/0!</v>
      </c>
      <c r="AK12" s="31" t="e">
        <f t="shared" si="6"/>
        <v>#DIV/0!</v>
      </c>
      <c r="AL12" s="31" t="e">
        <f t="shared" si="6"/>
        <v>#DIV/0!</v>
      </c>
      <c r="AM12" s="31" t="e">
        <f t="shared" si="6"/>
        <v>#DIV/0!</v>
      </c>
      <c r="AN12" s="31" t="e">
        <f t="shared" si="6"/>
        <v>#DIV/0!</v>
      </c>
      <c r="AO12" s="54" t="e">
        <f t="shared" si="7"/>
        <v>#DIV/0!</v>
      </c>
      <c r="AP12" s="54" t="e">
        <f t="shared" si="7"/>
        <v>#DIV/0!</v>
      </c>
      <c r="AQ12" s="54" t="e">
        <f t="shared" si="7"/>
        <v>#DIV/0!</v>
      </c>
      <c r="AR12" s="54" t="e">
        <f t="shared" si="7"/>
        <v>#DIV/0!</v>
      </c>
      <c r="AS12" s="97" t="e">
        <f t="shared" si="8"/>
        <v>#DIV/0!</v>
      </c>
      <c r="AT12" s="31" t="e">
        <f t="shared" si="16"/>
        <v>#DIV/0!</v>
      </c>
      <c r="AU12" s="54" t="e">
        <f t="shared" si="17"/>
        <v>#DIV/0!</v>
      </c>
      <c r="AV12" s="54" t="e">
        <f t="shared" si="9"/>
        <v>#DIV/0!</v>
      </c>
      <c r="AW12" s="31" t="e">
        <f t="shared" si="10"/>
        <v>#DIV/0!</v>
      </c>
      <c r="AX12" s="31" t="e">
        <f t="shared" si="18"/>
        <v>#DIV/0!</v>
      </c>
      <c r="AY12" s="31" t="e">
        <f t="shared" si="19"/>
        <v>#DIV/0!</v>
      </c>
      <c r="AZ12" s="31" t="e">
        <f t="shared" si="20"/>
        <v>#DIV/0!</v>
      </c>
      <c r="BA12" s="31" t="e">
        <f t="shared" si="21"/>
        <v>#DIV/0!</v>
      </c>
      <c r="BB12" s="31" t="e">
        <f t="shared" si="22"/>
        <v>#DIV/0!</v>
      </c>
    </row>
    <row r="13" spans="2:54" x14ac:dyDescent="0.25">
      <c r="B13" s="176" t="s">
        <v>57</v>
      </c>
      <c r="C13" s="58" t="s">
        <v>53</v>
      </c>
      <c r="D13" s="25"/>
      <c r="E13" s="6">
        <f t="shared" si="0"/>
        <v>0</v>
      </c>
      <c r="H13" s="183"/>
      <c r="I13" s="44">
        <v>1600</v>
      </c>
      <c r="J13" s="31" t="e">
        <f t="shared" si="11"/>
        <v>#DIV/0!</v>
      </c>
      <c r="K13" s="54" t="e">
        <f t="shared" si="12"/>
        <v>#DIV/0!</v>
      </c>
      <c r="L13" s="54">
        <f t="shared" si="1"/>
        <v>40.834408561662237</v>
      </c>
      <c r="M13" s="31">
        <f t="shared" si="2"/>
        <v>25.892064015229099</v>
      </c>
      <c r="N13" s="31" t="e">
        <f t="shared" si="3"/>
        <v>#DIV/0!</v>
      </c>
      <c r="O13" s="31" t="e">
        <f t="shared" si="13"/>
        <v>#DIV/0!</v>
      </c>
      <c r="P13" s="31">
        <f t="shared" si="14"/>
        <v>40.834408561662237</v>
      </c>
      <c r="Q13" s="31">
        <f t="shared" si="15"/>
        <v>25.892064015229099</v>
      </c>
      <c r="S13" s="31" t="e">
        <f t="shared" si="4"/>
        <v>#DIV/0!</v>
      </c>
      <c r="T13" s="31" t="e">
        <f t="shared" si="4"/>
        <v>#DIV/0!</v>
      </c>
      <c r="U13" s="31" t="e">
        <f t="shared" si="4"/>
        <v>#DIV/0!</v>
      </c>
      <c r="V13" s="31" t="e">
        <f t="shared" si="4"/>
        <v>#DIV/0!</v>
      </c>
      <c r="W13" s="31" t="e">
        <f t="shared" si="4"/>
        <v>#DIV/0!</v>
      </c>
      <c r="X13" s="93"/>
      <c r="Y13" s="31" t="e">
        <f t="shared" si="5"/>
        <v>#DIV/0!</v>
      </c>
      <c r="Z13" s="31" t="e">
        <f t="shared" si="5"/>
        <v>#DIV/0!</v>
      </c>
      <c r="AA13" s="31" t="e">
        <f t="shared" si="5"/>
        <v>#DIV/0!</v>
      </c>
      <c r="AB13" s="31" t="e">
        <f t="shared" si="5"/>
        <v>#DIV/0!</v>
      </c>
      <c r="AC13" s="31" t="e">
        <f t="shared" si="5"/>
        <v>#DIV/0!</v>
      </c>
      <c r="AD13" s="31" t="e">
        <f t="shared" si="5"/>
        <v>#DIV/0!</v>
      </c>
      <c r="AE13" s="31" t="e">
        <f t="shared" si="5"/>
        <v>#DIV/0!</v>
      </c>
      <c r="AF13" s="93"/>
      <c r="AG13" s="31" t="e">
        <f t="shared" si="6"/>
        <v>#DIV/0!</v>
      </c>
      <c r="AH13" s="31" t="e">
        <f t="shared" si="6"/>
        <v>#DIV/0!</v>
      </c>
      <c r="AI13" s="31" t="e">
        <f t="shared" si="6"/>
        <v>#DIV/0!</v>
      </c>
      <c r="AJ13" s="31" t="e">
        <f t="shared" si="6"/>
        <v>#DIV/0!</v>
      </c>
      <c r="AK13" s="31" t="e">
        <f t="shared" si="6"/>
        <v>#DIV/0!</v>
      </c>
      <c r="AL13" s="31" t="e">
        <f t="shared" si="6"/>
        <v>#DIV/0!</v>
      </c>
      <c r="AM13" s="31" t="e">
        <f t="shared" si="6"/>
        <v>#DIV/0!</v>
      </c>
      <c r="AN13" s="31" t="e">
        <f t="shared" si="6"/>
        <v>#DIV/0!</v>
      </c>
      <c r="AO13" s="54" t="e">
        <f t="shared" si="7"/>
        <v>#DIV/0!</v>
      </c>
      <c r="AP13" s="54" t="e">
        <f t="shared" si="7"/>
        <v>#DIV/0!</v>
      </c>
      <c r="AQ13" s="54" t="e">
        <f t="shared" si="7"/>
        <v>#DIV/0!</v>
      </c>
      <c r="AR13" s="54" t="e">
        <f t="shared" si="7"/>
        <v>#DIV/0!</v>
      </c>
      <c r="AS13" s="97" t="e">
        <f t="shared" si="8"/>
        <v>#DIV/0!</v>
      </c>
      <c r="AT13" s="31" t="e">
        <f t="shared" si="16"/>
        <v>#DIV/0!</v>
      </c>
      <c r="AU13" s="54" t="e">
        <f t="shared" si="17"/>
        <v>#DIV/0!</v>
      </c>
      <c r="AV13" s="54" t="e">
        <f t="shared" si="9"/>
        <v>#DIV/0!</v>
      </c>
      <c r="AW13" s="31" t="e">
        <f t="shared" si="10"/>
        <v>#DIV/0!</v>
      </c>
      <c r="AX13" s="31" t="e">
        <f t="shared" si="18"/>
        <v>#DIV/0!</v>
      </c>
      <c r="AY13" s="31" t="e">
        <f t="shared" si="19"/>
        <v>#DIV/0!</v>
      </c>
      <c r="AZ13" s="31" t="e">
        <f t="shared" si="20"/>
        <v>#DIV/0!</v>
      </c>
      <c r="BA13" s="31" t="e">
        <f t="shared" si="21"/>
        <v>#DIV/0!</v>
      </c>
      <c r="BB13" s="31" t="e">
        <f t="shared" si="22"/>
        <v>#DIV/0!</v>
      </c>
    </row>
    <row r="14" spans="2:54" x14ac:dyDescent="0.25">
      <c r="B14" s="177"/>
      <c r="C14" s="38" t="s">
        <v>55</v>
      </c>
      <c r="D14" s="26"/>
      <c r="E14" s="8">
        <f t="shared" si="0"/>
        <v>0</v>
      </c>
      <c r="H14" s="183"/>
      <c r="I14" s="44">
        <v>2000</v>
      </c>
      <c r="J14" s="31" t="e">
        <f t="shared" si="11"/>
        <v>#DIV/0!</v>
      </c>
      <c r="K14" s="54" t="e">
        <f t="shared" si="12"/>
        <v>#DIV/0!</v>
      </c>
      <c r="L14" s="54">
        <f t="shared" si="1"/>
        <v>51.043010702077794</v>
      </c>
      <c r="M14" s="31">
        <f t="shared" si="2"/>
        <v>40.456350023795466</v>
      </c>
      <c r="N14" s="31" t="e">
        <f t="shared" si="3"/>
        <v>#DIV/0!</v>
      </c>
      <c r="O14" s="31" t="e">
        <f t="shared" si="13"/>
        <v>#DIV/0!</v>
      </c>
      <c r="P14" s="31">
        <f t="shared" si="14"/>
        <v>51.043010702077794</v>
      </c>
      <c r="Q14" s="31">
        <f t="shared" si="15"/>
        <v>40.456350023795466</v>
      </c>
      <c r="S14" s="31" t="e">
        <f t="shared" si="4"/>
        <v>#DIV/0!</v>
      </c>
      <c r="T14" s="31" t="e">
        <f t="shared" si="4"/>
        <v>#DIV/0!</v>
      </c>
      <c r="U14" s="31" t="e">
        <f t="shared" si="4"/>
        <v>#DIV/0!</v>
      </c>
      <c r="V14" s="31" t="e">
        <f t="shared" si="4"/>
        <v>#DIV/0!</v>
      </c>
      <c r="W14" s="31" t="e">
        <f t="shared" si="4"/>
        <v>#DIV/0!</v>
      </c>
      <c r="X14" s="93"/>
      <c r="Y14" s="31" t="e">
        <f t="shared" si="5"/>
        <v>#DIV/0!</v>
      </c>
      <c r="Z14" s="31" t="e">
        <f t="shared" si="5"/>
        <v>#DIV/0!</v>
      </c>
      <c r="AA14" s="31" t="e">
        <f t="shared" si="5"/>
        <v>#DIV/0!</v>
      </c>
      <c r="AB14" s="31" t="e">
        <f t="shared" si="5"/>
        <v>#DIV/0!</v>
      </c>
      <c r="AC14" s="31" t="e">
        <f t="shared" si="5"/>
        <v>#DIV/0!</v>
      </c>
      <c r="AD14" s="31" t="e">
        <f t="shared" si="5"/>
        <v>#DIV/0!</v>
      </c>
      <c r="AE14" s="31" t="e">
        <f t="shared" si="5"/>
        <v>#DIV/0!</v>
      </c>
      <c r="AF14" s="93"/>
      <c r="AG14" s="31" t="e">
        <f t="shared" si="6"/>
        <v>#DIV/0!</v>
      </c>
      <c r="AH14" s="31" t="e">
        <f t="shared" si="6"/>
        <v>#DIV/0!</v>
      </c>
      <c r="AI14" s="31" t="e">
        <f t="shared" si="6"/>
        <v>#DIV/0!</v>
      </c>
      <c r="AJ14" s="31" t="e">
        <f t="shared" si="6"/>
        <v>#DIV/0!</v>
      </c>
      <c r="AK14" s="31" t="e">
        <f t="shared" si="6"/>
        <v>#DIV/0!</v>
      </c>
      <c r="AL14" s="31" t="e">
        <f t="shared" si="6"/>
        <v>#DIV/0!</v>
      </c>
      <c r="AM14" s="31" t="e">
        <f t="shared" si="6"/>
        <v>#DIV/0!</v>
      </c>
      <c r="AN14" s="31" t="e">
        <f t="shared" si="6"/>
        <v>#DIV/0!</v>
      </c>
      <c r="AO14" s="54" t="e">
        <f t="shared" si="7"/>
        <v>#DIV/0!</v>
      </c>
      <c r="AP14" s="54" t="e">
        <f t="shared" si="7"/>
        <v>#DIV/0!</v>
      </c>
      <c r="AQ14" s="54" t="e">
        <f t="shared" si="7"/>
        <v>#DIV/0!</v>
      </c>
      <c r="AR14" s="54" t="e">
        <f t="shared" si="7"/>
        <v>#DIV/0!</v>
      </c>
      <c r="AS14" s="97" t="e">
        <f t="shared" si="8"/>
        <v>#DIV/0!</v>
      </c>
      <c r="AT14" s="31" t="e">
        <f t="shared" si="16"/>
        <v>#DIV/0!</v>
      </c>
      <c r="AU14" s="54" t="e">
        <f t="shared" si="17"/>
        <v>#DIV/0!</v>
      </c>
      <c r="AV14" s="54" t="e">
        <f t="shared" si="9"/>
        <v>#DIV/0!</v>
      </c>
      <c r="AW14" s="31" t="e">
        <f t="shared" si="10"/>
        <v>#DIV/0!</v>
      </c>
      <c r="AX14" s="31" t="e">
        <f t="shared" si="18"/>
        <v>#DIV/0!</v>
      </c>
      <c r="AY14" s="31" t="e">
        <f t="shared" si="19"/>
        <v>#DIV/0!</v>
      </c>
      <c r="AZ14" s="31" t="e">
        <f t="shared" si="20"/>
        <v>#DIV/0!</v>
      </c>
      <c r="BA14" s="31" t="e">
        <f t="shared" si="21"/>
        <v>#DIV/0!</v>
      </c>
      <c r="BB14" s="31" t="e">
        <f t="shared" si="22"/>
        <v>#DIV/0!</v>
      </c>
    </row>
    <row r="15" spans="2:54" x14ac:dyDescent="0.25">
      <c r="B15" s="177"/>
      <c r="C15" s="38" t="s">
        <v>56</v>
      </c>
      <c r="D15" s="44">
        <f>((D12-D13)*D14)*7.48</f>
        <v>0</v>
      </c>
      <c r="E15" s="8" t="s">
        <v>69</v>
      </c>
      <c r="H15" s="183"/>
      <c r="I15" s="44">
        <v>2400</v>
      </c>
      <c r="J15" s="31" t="e">
        <f t="shared" si="11"/>
        <v>#DIV/0!</v>
      </c>
      <c r="K15" s="54" t="e">
        <f t="shared" si="12"/>
        <v>#DIV/0!</v>
      </c>
      <c r="L15" s="54">
        <f t="shared" si="1"/>
        <v>61.251612842493351</v>
      </c>
      <c r="M15" s="31">
        <f t="shared" si="2"/>
        <v>58.257144034265465</v>
      </c>
      <c r="N15" s="31" t="e">
        <f t="shared" si="3"/>
        <v>#DIV/0!</v>
      </c>
      <c r="O15" s="31" t="e">
        <f t="shared" si="13"/>
        <v>#DIV/0!</v>
      </c>
      <c r="P15" s="31">
        <f t="shared" si="14"/>
        <v>61.251612842493351</v>
      </c>
      <c r="Q15" s="31">
        <f t="shared" si="15"/>
        <v>58.257144034265465</v>
      </c>
      <c r="S15" s="31" t="e">
        <f t="shared" si="4"/>
        <v>#DIV/0!</v>
      </c>
      <c r="T15" s="31" t="e">
        <f t="shared" si="4"/>
        <v>#DIV/0!</v>
      </c>
      <c r="U15" s="31" t="e">
        <f t="shared" si="4"/>
        <v>#DIV/0!</v>
      </c>
      <c r="V15" s="31" t="e">
        <f t="shared" si="4"/>
        <v>#DIV/0!</v>
      </c>
      <c r="W15" s="31" t="e">
        <f t="shared" si="4"/>
        <v>#DIV/0!</v>
      </c>
      <c r="X15" s="93"/>
      <c r="Y15" s="31" t="e">
        <f t="shared" si="5"/>
        <v>#DIV/0!</v>
      </c>
      <c r="Z15" s="31" t="e">
        <f t="shared" si="5"/>
        <v>#DIV/0!</v>
      </c>
      <c r="AA15" s="31" t="e">
        <f t="shared" si="5"/>
        <v>#DIV/0!</v>
      </c>
      <c r="AB15" s="31" t="e">
        <f t="shared" si="5"/>
        <v>#DIV/0!</v>
      </c>
      <c r="AC15" s="31" t="e">
        <f t="shared" si="5"/>
        <v>#DIV/0!</v>
      </c>
      <c r="AD15" s="31" t="e">
        <f t="shared" si="5"/>
        <v>#DIV/0!</v>
      </c>
      <c r="AE15" s="31" t="e">
        <f t="shared" si="5"/>
        <v>#DIV/0!</v>
      </c>
      <c r="AF15" s="93"/>
      <c r="AG15" s="31" t="e">
        <f t="shared" si="6"/>
        <v>#DIV/0!</v>
      </c>
      <c r="AH15" s="31" t="e">
        <f t="shared" si="6"/>
        <v>#DIV/0!</v>
      </c>
      <c r="AI15" s="31" t="e">
        <f t="shared" si="6"/>
        <v>#DIV/0!</v>
      </c>
      <c r="AJ15" s="31" t="e">
        <f t="shared" si="6"/>
        <v>#DIV/0!</v>
      </c>
      <c r="AK15" s="31" t="e">
        <f t="shared" si="6"/>
        <v>#DIV/0!</v>
      </c>
      <c r="AL15" s="31" t="e">
        <f t="shared" si="6"/>
        <v>#DIV/0!</v>
      </c>
      <c r="AM15" s="31" t="e">
        <f t="shared" si="6"/>
        <v>#DIV/0!</v>
      </c>
      <c r="AN15" s="31" t="e">
        <f t="shared" si="6"/>
        <v>#DIV/0!</v>
      </c>
      <c r="AO15" s="54" t="e">
        <f t="shared" si="7"/>
        <v>#DIV/0!</v>
      </c>
      <c r="AP15" s="54" t="e">
        <f t="shared" si="7"/>
        <v>#DIV/0!</v>
      </c>
      <c r="AQ15" s="54" t="e">
        <f t="shared" si="7"/>
        <v>#DIV/0!</v>
      </c>
      <c r="AR15" s="54" t="e">
        <f t="shared" si="7"/>
        <v>#DIV/0!</v>
      </c>
      <c r="AS15" s="97" t="e">
        <f t="shared" si="8"/>
        <v>#DIV/0!</v>
      </c>
      <c r="AT15" s="31" t="e">
        <f t="shared" si="16"/>
        <v>#DIV/0!</v>
      </c>
      <c r="AU15" s="54" t="e">
        <f t="shared" si="17"/>
        <v>#DIV/0!</v>
      </c>
      <c r="AV15" s="54" t="e">
        <f t="shared" si="9"/>
        <v>#DIV/0!</v>
      </c>
      <c r="AW15" s="31" t="e">
        <f t="shared" si="10"/>
        <v>#DIV/0!</v>
      </c>
      <c r="AX15" s="31" t="e">
        <f t="shared" si="18"/>
        <v>#DIV/0!</v>
      </c>
      <c r="AY15" s="31" t="e">
        <f t="shared" si="19"/>
        <v>#DIV/0!</v>
      </c>
      <c r="AZ15" s="31" t="e">
        <f t="shared" si="20"/>
        <v>#DIV/0!</v>
      </c>
      <c r="BA15" s="31" t="e">
        <f t="shared" si="21"/>
        <v>#DIV/0!</v>
      </c>
      <c r="BB15" s="31" t="e">
        <f t="shared" si="22"/>
        <v>#DIV/0!</v>
      </c>
    </row>
    <row r="16" spans="2:54" x14ac:dyDescent="0.25">
      <c r="B16" s="177"/>
      <c r="C16" s="38" t="s">
        <v>86</v>
      </c>
      <c r="D16" s="26"/>
      <c r="E16" s="27"/>
      <c r="H16" s="183"/>
      <c r="I16" s="44">
        <v>2800</v>
      </c>
      <c r="J16" s="31" t="e">
        <f t="shared" si="11"/>
        <v>#DIV/0!</v>
      </c>
      <c r="K16" s="54" t="e">
        <f t="shared" si="12"/>
        <v>#DIV/0!</v>
      </c>
      <c r="L16" s="54">
        <f t="shared" si="1"/>
        <v>71.460214982908909</v>
      </c>
      <c r="M16" s="31">
        <f t="shared" si="2"/>
        <v>79.294446046639109</v>
      </c>
      <c r="N16" s="31" t="e">
        <f t="shared" si="3"/>
        <v>#DIV/0!</v>
      </c>
      <c r="O16" s="31" t="e">
        <f t="shared" si="13"/>
        <v>#DIV/0!</v>
      </c>
      <c r="P16" s="31">
        <f t="shared" si="14"/>
        <v>71.460214982908909</v>
      </c>
      <c r="Q16" s="31">
        <f t="shared" si="15"/>
        <v>79.294446046639109</v>
      </c>
      <c r="S16" s="31" t="e">
        <f t="shared" si="4"/>
        <v>#DIV/0!</v>
      </c>
      <c r="T16" s="31" t="e">
        <f t="shared" si="4"/>
        <v>#DIV/0!</v>
      </c>
      <c r="U16" s="31" t="e">
        <f t="shared" si="4"/>
        <v>#DIV/0!</v>
      </c>
      <c r="V16" s="31" t="e">
        <f t="shared" si="4"/>
        <v>#DIV/0!</v>
      </c>
      <c r="W16" s="31" t="e">
        <f t="shared" si="4"/>
        <v>#DIV/0!</v>
      </c>
      <c r="X16" s="93"/>
      <c r="Y16" s="31" t="e">
        <f t="shared" si="5"/>
        <v>#DIV/0!</v>
      </c>
      <c r="Z16" s="31" t="e">
        <f t="shared" si="5"/>
        <v>#DIV/0!</v>
      </c>
      <c r="AA16" s="31" t="e">
        <f t="shared" si="5"/>
        <v>#DIV/0!</v>
      </c>
      <c r="AB16" s="31" t="e">
        <f t="shared" si="5"/>
        <v>#DIV/0!</v>
      </c>
      <c r="AC16" s="31" t="e">
        <f t="shared" si="5"/>
        <v>#DIV/0!</v>
      </c>
      <c r="AD16" s="31" t="e">
        <f t="shared" si="5"/>
        <v>#DIV/0!</v>
      </c>
      <c r="AE16" s="31" t="e">
        <f t="shared" si="5"/>
        <v>#DIV/0!</v>
      </c>
      <c r="AF16" s="93"/>
      <c r="AG16" s="31" t="e">
        <f t="shared" si="6"/>
        <v>#DIV/0!</v>
      </c>
      <c r="AH16" s="31" t="e">
        <f t="shared" si="6"/>
        <v>#DIV/0!</v>
      </c>
      <c r="AI16" s="31" t="e">
        <f t="shared" si="6"/>
        <v>#DIV/0!</v>
      </c>
      <c r="AJ16" s="31" t="e">
        <f t="shared" si="6"/>
        <v>#DIV/0!</v>
      </c>
      <c r="AK16" s="31" t="e">
        <f t="shared" si="6"/>
        <v>#DIV/0!</v>
      </c>
      <c r="AL16" s="31" t="e">
        <f t="shared" si="6"/>
        <v>#DIV/0!</v>
      </c>
      <c r="AM16" s="31" t="e">
        <f t="shared" si="6"/>
        <v>#DIV/0!</v>
      </c>
      <c r="AN16" s="31" t="e">
        <f t="shared" si="6"/>
        <v>#DIV/0!</v>
      </c>
      <c r="AO16" s="54" t="e">
        <f t="shared" si="7"/>
        <v>#DIV/0!</v>
      </c>
      <c r="AP16" s="54" t="e">
        <f t="shared" si="7"/>
        <v>#DIV/0!</v>
      </c>
      <c r="AQ16" s="54" t="e">
        <f t="shared" si="7"/>
        <v>#DIV/0!</v>
      </c>
      <c r="AR16" s="54" t="e">
        <f t="shared" si="7"/>
        <v>#DIV/0!</v>
      </c>
      <c r="AS16" s="97" t="e">
        <f t="shared" si="8"/>
        <v>#DIV/0!</v>
      </c>
      <c r="AT16" s="31" t="e">
        <f t="shared" si="16"/>
        <v>#DIV/0!</v>
      </c>
      <c r="AU16" s="54" t="e">
        <f t="shared" si="17"/>
        <v>#DIV/0!</v>
      </c>
      <c r="AV16" s="54" t="e">
        <f t="shared" si="9"/>
        <v>#DIV/0!</v>
      </c>
      <c r="AW16" s="31" t="e">
        <f t="shared" si="10"/>
        <v>#DIV/0!</v>
      </c>
      <c r="AX16" s="31" t="e">
        <f t="shared" si="18"/>
        <v>#DIV/0!</v>
      </c>
      <c r="AY16" s="31" t="e">
        <f t="shared" si="19"/>
        <v>#DIV/0!</v>
      </c>
      <c r="AZ16" s="31" t="e">
        <f t="shared" si="20"/>
        <v>#DIV/0!</v>
      </c>
      <c r="BA16" s="31" t="e">
        <f t="shared" si="21"/>
        <v>#DIV/0!</v>
      </c>
      <c r="BB16" s="31" t="e">
        <f t="shared" si="22"/>
        <v>#DIV/0!</v>
      </c>
    </row>
    <row r="17" spans="2:54" ht="15.75" thickBot="1" x14ac:dyDescent="0.3">
      <c r="B17" s="181"/>
      <c r="C17" s="39" t="s">
        <v>85</v>
      </c>
      <c r="D17" s="45" t="e">
        <f>(D15/D16)/60</f>
        <v>#DIV/0!</v>
      </c>
      <c r="E17" s="10" t="e">
        <f>(D15/E16)/60</f>
        <v>#DIV/0!</v>
      </c>
      <c r="H17" s="183"/>
      <c r="I17" s="44">
        <v>3200</v>
      </c>
      <c r="J17" s="31" t="e">
        <f t="shared" si="11"/>
        <v>#DIV/0!</v>
      </c>
      <c r="K17" s="54" t="e">
        <f t="shared" si="12"/>
        <v>#DIV/0!</v>
      </c>
      <c r="L17" s="54">
        <f t="shared" si="1"/>
        <v>81.668817123324473</v>
      </c>
      <c r="M17" s="31">
        <f t="shared" si="2"/>
        <v>103.5682560609164</v>
      </c>
      <c r="N17" s="31" t="e">
        <f t="shared" si="3"/>
        <v>#DIV/0!</v>
      </c>
      <c r="O17" s="31" t="e">
        <f t="shared" si="13"/>
        <v>#DIV/0!</v>
      </c>
      <c r="P17" s="31">
        <f t="shared" si="14"/>
        <v>81.668817123324473</v>
      </c>
      <c r="Q17" s="31">
        <f t="shared" si="15"/>
        <v>103.5682560609164</v>
      </c>
      <c r="S17" s="31" t="e">
        <f t="shared" si="4"/>
        <v>#DIV/0!</v>
      </c>
      <c r="T17" s="31" t="e">
        <f t="shared" si="4"/>
        <v>#DIV/0!</v>
      </c>
      <c r="U17" s="31" t="e">
        <f t="shared" si="4"/>
        <v>#DIV/0!</v>
      </c>
      <c r="V17" s="31" t="e">
        <f t="shared" si="4"/>
        <v>#DIV/0!</v>
      </c>
      <c r="W17" s="31" t="e">
        <f t="shared" si="4"/>
        <v>#DIV/0!</v>
      </c>
      <c r="X17" s="93"/>
      <c r="Y17" s="31" t="e">
        <f t="shared" si="5"/>
        <v>#DIV/0!</v>
      </c>
      <c r="Z17" s="31" t="e">
        <f t="shared" si="5"/>
        <v>#DIV/0!</v>
      </c>
      <c r="AA17" s="31" t="e">
        <f t="shared" si="5"/>
        <v>#DIV/0!</v>
      </c>
      <c r="AB17" s="31" t="e">
        <f t="shared" si="5"/>
        <v>#DIV/0!</v>
      </c>
      <c r="AC17" s="31" t="e">
        <f t="shared" si="5"/>
        <v>#DIV/0!</v>
      </c>
      <c r="AD17" s="31" t="e">
        <f t="shared" si="5"/>
        <v>#DIV/0!</v>
      </c>
      <c r="AE17" s="31" t="e">
        <f t="shared" si="5"/>
        <v>#DIV/0!</v>
      </c>
      <c r="AF17" s="93"/>
      <c r="AG17" s="31" t="e">
        <f t="shared" si="6"/>
        <v>#DIV/0!</v>
      </c>
      <c r="AH17" s="31" t="e">
        <f t="shared" si="6"/>
        <v>#DIV/0!</v>
      </c>
      <c r="AI17" s="31" t="e">
        <f t="shared" si="6"/>
        <v>#DIV/0!</v>
      </c>
      <c r="AJ17" s="31" t="e">
        <f t="shared" si="6"/>
        <v>#DIV/0!</v>
      </c>
      <c r="AK17" s="31" t="e">
        <f t="shared" si="6"/>
        <v>#DIV/0!</v>
      </c>
      <c r="AL17" s="31" t="e">
        <f t="shared" si="6"/>
        <v>#DIV/0!</v>
      </c>
      <c r="AM17" s="31" t="e">
        <f t="shared" si="6"/>
        <v>#DIV/0!</v>
      </c>
      <c r="AN17" s="31" t="e">
        <f t="shared" si="6"/>
        <v>#DIV/0!</v>
      </c>
      <c r="AO17" s="54" t="e">
        <f t="shared" si="7"/>
        <v>#DIV/0!</v>
      </c>
      <c r="AP17" s="54" t="e">
        <f t="shared" si="7"/>
        <v>#DIV/0!</v>
      </c>
      <c r="AQ17" s="54" t="e">
        <f t="shared" si="7"/>
        <v>#DIV/0!</v>
      </c>
      <c r="AR17" s="54" t="e">
        <f t="shared" si="7"/>
        <v>#DIV/0!</v>
      </c>
      <c r="AS17" s="97" t="e">
        <f t="shared" si="8"/>
        <v>#DIV/0!</v>
      </c>
      <c r="AT17" s="31" t="e">
        <f t="shared" si="16"/>
        <v>#DIV/0!</v>
      </c>
      <c r="AU17" s="54" t="e">
        <f t="shared" si="17"/>
        <v>#DIV/0!</v>
      </c>
      <c r="AV17" s="54" t="e">
        <f t="shared" si="9"/>
        <v>#DIV/0!</v>
      </c>
      <c r="AW17" s="31" t="e">
        <f t="shared" si="10"/>
        <v>#DIV/0!</v>
      </c>
      <c r="AX17" s="31" t="e">
        <f t="shared" si="18"/>
        <v>#DIV/0!</v>
      </c>
      <c r="AY17" s="31" t="e">
        <f t="shared" si="19"/>
        <v>#DIV/0!</v>
      </c>
      <c r="AZ17" s="31" t="e">
        <f t="shared" si="20"/>
        <v>#DIV/0!</v>
      </c>
      <c r="BA17" s="31" t="e">
        <f t="shared" si="21"/>
        <v>#DIV/0!</v>
      </c>
      <c r="BB17" s="31" t="e">
        <f t="shared" si="22"/>
        <v>#DIV/0!</v>
      </c>
    </row>
    <row r="18" spans="2:54" ht="15" customHeight="1" x14ac:dyDescent="0.25">
      <c r="B18" s="176" t="s">
        <v>143</v>
      </c>
      <c r="C18" s="40" t="s">
        <v>24</v>
      </c>
      <c r="D18" s="148"/>
      <c r="E18" s="6"/>
      <c r="H18" s="183"/>
      <c r="I18" s="44">
        <v>3400</v>
      </c>
      <c r="J18" s="31" t="e">
        <f t="shared" si="11"/>
        <v>#DIV/0!</v>
      </c>
      <c r="K18" s="54" t="e">
        <f t="shared" si="12"/>
        <v>#DIV/0!</v>
      </c>
      <c r="L18" s="54">
        <f t="shared" si="1"/>
        <v>86.773118193532241</v>
      </c>
      <c r="M18" s="31">
        <f t="shared" si="2"/>
        <v>116.91885156876887</v>
      </c>
      <c r="N18" s="31" t="e">
        <f t="shared" si="3"/>
        <v>#DIV/0!</v>
      </c>
      <c r="O18" s="31" t="e">
        <f t="shared" si="13"/>
        <v>#DIV/0!</v>
      </c>
      <c r="P18" s="31">
        <f t="shared" si="14"/>
        <v>86.773118193532241</v>
      </c>
      <c r="Q18" s="31">
        <f t="shared" si="15"/>
        <v>116.91885156876887</v>
      </c>
      <c r="S18" s="31" t="e">
        <f t="shared" si="4"/>
        <v>#DIV/0!</v>
      </c>
      <c r="T18" s="31" t="e">
        <f t="shared" si="4"/>
        <v>#DIV/0!</v>
      </c>
      <c r="U18" s="31" t="e">
        <f t="shared" si="4"/>
        <v>#DIV/0!</v>
      </c>
      <c r="V18" s="31" t="e">
        <f t="shared" si="4"/>
        <v>#DIV/0!</v>
      </c>
      <c r="W18" s="31" t="e">
        <f t="shared" si="4"/>
        <v>#DIV/0!</v>
      </c>
      <c r="X18" s="93"/>
      <c r="Y18" s="31" t="e">
        <f t="shared" si="5"/>
        <v>#DIV/0!</v>
      </c>
      <c r="Z18" s="31" t="e">
        <f t="shared" si="5"/>
        <v>#DIV/0!</v>
      </c>
      <c r="AA18" s="31" t="e">
        <f t="shared" si="5"/>
        <v>#DIV/0!</v>
      </c>
      <c r="AB18" s="31" t="e">
        <f t="shared" si="5"/>
        <v>#DIV/0!</v>
      </c>
      <c r="AC18" s="31" t="e">
        <f t="shared" si="5"/>
        <v>#DIV/0!</v>
      </c>
      <c r="AD18" s="31" t="e">
        <f t="shared" si="5"/>
        <v>#DIV/0!</v>
      </c>
      <c r="AE18" s="31" t="e">
        <f t="shared" si="5"/>
        <v>#DIV/0!</v>
      </c>
      <c r="AF18" s="93"/>
      <c r="AG18" s="31" t="e">
        <f t="shared" si="6"/>
        <v>#DIV/0!</v>
      </c>
      <c r="AH18" s="31" t="e">
        <f t="shared" si="6"/>
        <v>#DIV/0!</v>
      </c>
      <c r="AI18" s="31" t="e">
        <f t="shared" si="6"/>
        <v>#DIV/0!</v>
      </c>
      <c r="AJ18" s="31" t="e">
        <f t="shared" si="6"/>
        <v>#DIV/0!</v>
      </c>
      <c r="AK18" s="31" t="e">
        <f t="shared" si="6"/>
        <v>#DIV/0!</v>
      </c>
      <c r="AL18" s="31" t="e">
        <f t="shared" si="6"/>
        <v>#DIV/0!</v>
      </c>
      <c r="AM18" s="31" t="e">
        <f t="shared" si="6"/>
        <v>#DIV/0!</v>
      </c>
      <c r="AN18" s="31" t="e">
        <f t="shared" si="6"/>
        <v>#DIV/0!</v>
      </c>
      <c r="AO18" s="54" t="e">
        <f t="shared" si="7"/>
        <v>#DIV/0!</v>
      </c>
      <c r="AP18" s="54" t="e">
        <f t="shared" si="7"/>
        <v>#DIV/0!</v>
      </c>
      <c r="AQ18" s="54" t="e">
        <f t="shared" si="7"/>
        <v>#DIV/0!</v>
      </c>
      <c r="AR18" s="54" t="e">
        <f t="shared" si="7"/>
        <v>#DIV/0!</v>
      </c>
      <c r="AS18" s="97" t="e">
        <f t="shared" si="8"/>
        <v>#DIV/0!</v>
      </c>
      <c r="AT18" s="31" t="e">
        <f t="shared" si="16"/>
        <v>#DIV/0!</v>
      </c>
      <c r="AU18" s="54" t="e">
        <f t="shared" si="17"/>
        <v>#DIV/0!</v>
      </c>
      <c r="AV18" s="54" t="e">
        <f t="shared" si="9"/>
        <v>#DIV/0!</v>
      </c>
      <c r="AW18" s="31" t="e">
        <f t="shared" si="10"/>
        <v>#DIV/0!</v>
      </c>
      <c r="AX18" s="31" t="e">
        <f t="shared" si="18"/>
        <v>#DIV/0!</v>
      </c>
      <c r="AY18" s="31" t="e">
        <f t="shared" si="19"/>
        <v>#DIV/0!</v>
      </c>
      <c r="AZ18" s="31" t="e">
        <f t="shared" si="20"/>
        <v>#DIV/0!</v>
      </c>
      <c r="BA18" s="31" t="e">
        <f t="shared" si="21"/>
        <v>#DIV/0!</v>
      </c>
      <c r="BB18" s="31" t="e">
        <f t="shared" si="22"/>
        <v>#DIV/0!</v>
      </c>
    </row>
    <row r="19" spans="2:54" x14ac:dyDescent="0.25">
      <c r="B19" s="177"/>
      <c r="C19" s="41" t="s">
        <v>35</v>
      </c>
      <c r="D19" s="149"/>
      <c r="E19" s="8"/>
      <c r="H19" s="183"/>
      <c r="I19" s="44">
        <v>3800</v>
      </c>
      <c r="J19" s="31" t="e">
        <f t="shared" si="11"/>
        <v>#DIV/0!</v>
      </c>
      <c r="K19" s="54" t="e">
        <f t="shared" si="12"/>
        <v>#DIV/0!</v>
      </c>
      <c r="L19" s="54">
        <f t="shared" si="1"/>
        <v>96.98172033394782</v>
      </c>
      <c r="M19" s="31">
        <f t="shared" si="2"/>
        <v>146.04742358590164</v>
      </c>
      <c r="N19" s="31" t="e">
        <f t="shared" si="3"/>
        <v>#DIV/0!</v>
      </c>
      <c r="O19" s="31" t="e">
        <f t="shared" si="13"/>
        <v>#DIV/0!</v>
      </c>
      <c r="P19" s="31">
        <f t="shared" si="14"/>
        <v>96.98172033394782</v>
      </c>
      <c r="Q19" s="31">
        <f t="shared" si="15"/>
        <v>146.04742358590164</v>
      </c>
      <c r="S19" s="31" t="e">
        <f t="shared" ref="S19:W24" si="23">S$8*IF(S$7=$J$6,$K19,IF(S$7=$L$6,$M19,IF(S$7=$N$6,$O19,$Q19)))</f>
        <v>#DIV/0!</v>
      </c>
      <c r="T19" s="31" t="e">
        <f t="shared" si="23"/>
        <v>#DIV/0!</v>
      </c>
      <c r="U19" s="31" t="e">
        <f t="shared" si="23"/>
        <v>#DIV/0!</v>
      </c>
      <c r="V19" s="31" t="e">
        <f t="shared" si="23"/>
        <v>#DIV/0!</v>
      </c>
      <c r="W19" s="31" t="e">
        <f t="shared" si="23"/>
        <v>#DIV/0!</v>
      </c>
      <c r="X19" s="93"/>
      <c r="Y19" s="31" t="e">
        <f t="shared" ref="Y19:AE24" si="24">Y$8*IF(Y$7=$J$6,$K19,IF(Y$7=$L$6,$M19,IF(Y$7=$N$6,$O19,$Q19)))</f>
        <v>#DIV/0!</v>
      </c>
      <c r="Z19" s="31" t="e">
        <f t="shared" si="24"/>
        <v>#DIV/0!</v>
      </c>
      <c r="AA19" s="31" t="e">
        <f t="shared" si="24"/>
        <v>#DIV/0!</v>
      </c>
      <c r="AB19" s="31" t="e">
        <f t="shared" si="24"/>
        <v>#DIV/0!</v>
      </c>
      <c r="AC19" s="31" t="e">
        <f t="shared" si="24"/>
        <v>#DIV/0!</v>
      </c>
      <c r="AD19" s="31" t="e">
        <f t="shared" si="24"/>
        <v>#DIV/0!</v>
      </c>
      <c r="AE19" s="31" t="e">
        <f t="shared" si="24"/>
        <v>#DIV/0!</v>
      </c>
      <c r="AF19" s="93"/>
      <c r="AG19" s="31" t="e">
        <f t="shared" ref="AG19:AN24" si="25">AG$8*IF(AG$7=$J$6,$K19,IF(AG$7=$L$6,$M19,IF(AG$7=$N$6,$O19,$Q19)))</f>
        <v>#DIV/0!</v>
      </c>
      <c r="AH19" s="31" t="e">
        <f t="shared" si="25"/>
        <v>#DIV/0!</v>
      </c>
      <c r="AI19" s="31" t="e">
        <f t="shared" si="25"/>
        <v>#DIV/0!</v>
      </c>
      <c r="AJ19" s="31" t="e">
        <f t="shared" si="25"/>
        <v>#DIV/0!</v>
      </c>
      <c r="AK19" s="31" t="e">
        <f t="shared" si="25"/>
        <v>#DIV/0!</v>
      </c>
      <c r="AL19" s="31" t="e">
        <f t="shared" si="25"/>
        <v>#DIV/0!</v>
      </c>
      <c r="AM19" s="31" t="e">
        <f t="shared" si="25"/>
        <v>#DIV/0!</v>
      </c>
      <c r="AN19" s="31" t="e">
        <f t="shared" si="25"/>
        <v>#DIV/0!</v>
      </c>
      <c r="AO19" s="54" t="e">
        <f t="shared" si="7"/>
        <v>#DIV/0!</v>
      </c>
      <c r="AP19" s="54" t="e">
        <f t="shared" si="7"/>
        <v>#DIV/0!</v>
      </c>
      <c r="AQ19" s="54" t="e">
        <f t="shared" si="7"/>
        <v>#DIV/0!</v>
      </c>
      <c r="AR19" s="54" t="e">
        <f t="shared" si="7"/>
        <v>#DIV/0!</v>
      </c>
      <c r="AS19" s="97" t="e">
        <f t="shared" si="8"/>
        <v>#DIV/0!</v>
      </c>
      <c r="AT19" s="31" t="e">
        <f t="shared" si="16"/>
        <v>#DIV/0!</v>
      </c>
      <c r="AU19" s="54" t="e">
        <f t="shared" si="17"/>
        <v>#DIV/0!</v>
      </c>
      <c r="AV19" s="54" t="e">
        <f t="shared" si="9"/>
        <v>#DIV/0!</v>
      </c>
      <c r="AW19" s="31" t="e">
        <f t="shared" si="10"/>
        <v>#DIV/0!</v>
      </c>
      <c r="AX19" s="31" t="e">
        <f t="shared" si="18"/>
        <v>#DIV/0!</v>
      </c>
      <c r="AY19" s="31" t="e">
        <f t="shared" si="19"/>
        <v>#DIV/0!</v>
      </c>
      <c r="AZ19" s="31" t="e">
        <f t="shared" si="20"/>
        <v>#DIV/0!</v>
      </c>
      <c r="BA19" s="31" t="e">
        <f t="shared" si="21"/>
        <v>#DIV/0!</v>
      </c>
      <c r="BB19" s="31" t="e">
        <f t="shared" si="22"/>
        <v>#DIV/0!</v>
      </c>
    </row>
    <row r="20" spans="2:54" x14ac:dyDescent="0.25">
      <c r="B20" s="177"/>
      <c r="C20" s="41" t="s">
        <v>25</v>
      </c>
      <c r="D20" s="149"/>
      <c r="E20" s="8"/>
      <c r="H20" s="183"/>
      <c r="I20" s="44">
        <v>4200</v>
      </c>
      <c r="J20" s="31" t="e">
        <f t="shared" si="11"/>
        <v>#DIV/0!</v>
      </c>
      <c r="K20" s="54" t="e">
        <f t="shared" si="12"/>
        <v>#DIV/0!</v>
      </c>
      <c r="L20" s="54">
        <f t="shared" si="1"/>
        <v>107.19032247436338</v>
      </c>
      <c r="M20" s="31">
        <f t="shared" si="2"/>
        <v>178.41250360493805</v>
      </c>
      <c r="N20" s="31" t="e">
        <f t="shared" si="3"/>
        <v>#DIV/0!</v>
      </c>
      <c r="O20" s="31" t="e">
        <f t="shared" si="13"/>
        <v>#DIV/0!</v>
      </c>
      <c r="P20" s="31">
        <f t="shared" si="14"/>
        <v>107.19032247436338</v>
      </c>
      <c r="Q20" s="31">
        <f t="shared" si="15"/>
        <v>178.41250360493805</v>
      </c>
      <c r="S20" s="31" t="e">
        <f t="shared" si="23"/>
        <v>#DIV/0!</v>
      </c>
      <c r="T20" s="31" t="e">
        <f t="shared" si="23"/>
        <v>#DIV/0!</v>
      </c>
      <c r="U20" s="31" t="e">
        <f t="shared" si="23"/>
        <v>#DIV/0!</v>
      </c>
      <c r="V20" s="31" t="e">
        <f t="shared" si="23"/>
        <v>#DIV/0!</v>
      </c>
      <c r="W20" s="31" t="e">
        <f t="shared" si="23"/>
        <v>#DIV/0!</v>
      </c>
      <c r="X20" s="93"/>
      <c r="Y20" s="31" t="e">
        <f t="shared" si="24"/>
        <v>#DIV/0!</v>
      </c>
      <c r="Z20" s="31" t="e">
        <f t="shared" si="24"/>
        <v>#DIV/0!</v>
      </c>
      <c r="AA20" s="31" t="e">
        <f t="shared" si="24"/>
        <v>#DIV/0!</v>
      </c>
      <c r="AB20" s="31" t="e">
        <f t="shared" si="24"/>
        <v>#DIV/0!</v>
      </c>
      <c r="AC20" s="31" t="e">
        <f t="shared" si="24"/>
        <v>#DIV/0!</v>
      </c>
      <c r="AD20" s="31" t="e">
        <f t="shared" si="24"/>
        <v>#DIV/0!</v>
      </c>
      <c r="AE20" s="31" t="e">
        <f t="shared" si="24"/>
        <v>#DIV/0!</v>
      </c>
      <c r="AF20" s="93"/>
      <c r="AG20" s="31" t="e">
        <f t="shared" si="25"/>
        <v>#DIV/0!</v>
      </c>
      <c r="AH20" s="31" t="e">
        <f t="shared" si="25"/>
        <v>#DIV/0!</v>
      </c>
      <c r="AI20" s="31" t="e">
        <f t="shared" si="25"/>
        <v>#DIV/0!</v>
      </c>
      <c r="AJ20" s="31" t="e">
        <f t="shared" si="25"/>
        <v>#DIV/0!</v>
      </c>
      <c r="AK20" s="31" t="e">
        <f t="shared" si="25"/>
        <v>#DIV/0!</v>
      </c>
      <c r="AL20" s="31" t="e">
        <f t="shared" si="25"/>
        <v>#DIV/0!</v>
      </c>
      <c r="AM20" s="31" t="e">
        <f t="shared" si="25"/>
        <v>#DIV/0!</v>
      </c>
      <c r="AN20" s="31" t="e">
        <f t="shared" si="25"/>
        <v>#DIV/0!</v>
      </c>
      <c r="AO20" s="54" t="e">
        <f t="shared" si="7"/>
        <v>#DIV/0!</v>
      </c>
      <c r="AP20" s="54" t="e">
        <f t="shared" si="7"/>
        <v>#DIV/0!</v>
      </c>
      <c r="AQ20" s="54" t="e">
        <f t="shared" si="7"/>
        <v>#DIV/0!</v>
      </c>
      <c r="AR20" s="54" t="e">
        <f t="shared" si="7"/>
        <v>#DIV/0!</v>
      </c>
      <c r="AS20" s="97" t="e">
        <f t="shared" si="8"/>
        <v>#DIV/0!</v>
      </c>
      <c r="AT20" s="31" t="e">
        <f t="shared" si="16"/>
        <v>#DIV/0!</v>
      </c>
      <c r="AU20" s="54" t="e">
        <f t="shared" si="17"/>
        <v>#DIV/0!</v>
      </c>
      <c r="AV20" s="54" t="e">
        <f t="shared" si="9"/>
        <v>#DIV/0!</v>
      </c>
      <c r="AW20" s="31" t="e">
        <f t="shared" si="10"/>
        <v>#DIV/0!</v>
      </c>
      <c r="AX20" s="31" t="e">
        <f t="shared" si="18"/>
        <v>#DIV/0!</v>
      </c>
      <c r="AY20" s="31" t="e">
        <f t="shared" si="19"/>
        <v>#DIV/0!</v>
      </c>
      <c r="AZ20" s="31" t="e">
        <f t="shared" si="20"/>
        <v>#DIV/0!</v>
      </c>
      <c r="BA20" s="31" t="e">
        <f t="shared" si="21"/>
        <v>#DIV/0!</v>
      </c>
      <c r="BB20" s="31" t="e">
        <f t="shared" si="22"/>
        <v>#DIV/0!</v>
      </c>
    </row>
    <row r="21" spans="2:54" x14ac:dyDescent="0.25">
      <c r="B21" s="177"/>
      <c r="C21" s="38" t="s">
        <v>121</v>
      </c>
      <c r="D21" s="150"/>
      <c r="E21" s="8"/>
      <c r="H21" s="183"/>
      <c r="I21" s="44">
        <v>4600</v>
      </c>
      <c r="J21" s="31" t="e">
        <f t="shared" si="11"/>
        <v>#DIV/0!</v>
      </c>
      <c r="K21" s="54" t="e">
        <f t="shared" si="12"/>
        <v>#DIV/0!</v>
      </c>
      <c r="L21" s="54">
        <f t="shared" si="1"/>
        <v>117.39892461477892</v>
      </c>
      <c r="M21" s="31">
        <f t="shared" si="2"/>
        <v>214.014091625878</v>
      </c>
      <c r="N21" s="31" t="e">
        <f t="shared" si="3"/>
        <v>#DIV/0!</v>
      </c>
      <c r="O21" s="31" t="e">
        <f t="shared" si="13"/>
        <v>#DIV/0!</v>
      </c>
      <c r="P21" s="31">
        <f t="shared" si="14"/>
        <v>117.39892461477892</v>
      </c>
      <c r="Q21" s="31">
        <f t="shared" si="15"/>
        <v>214.014091625878</v>
      </c>
      <c r="S21" s="31" t="e">
        <f t="shared" si="23"/>
        <v>#DIV/0!</v>
      </c>
      <c r="T21" s="31" t="e">
        <f t="shared" si="23"/>
        <v>#DIV/0!</v>
      </c>
      <c r="U21" s="31" t="e">
        <f t="shared" si="23"/>
        <v>#DIV/0!</v>
      </c>
      <c r="V21" s="31" t="e">
        <f t="shared" si="23"/>
        <v>#DIV/0!</v>
      </c>
      <c r="W21" s="31" t="e">
        <f t="shared" si="23"/>
        <v>#DIV/0!</v>
      </c>
      <c r="X21" s="93"/>
      <c r="Y21" s="31" t="e">
        <f t="shared" si="24"/>
        <v>#DIV/0!</v>
      </c>
      <c r="Z21" s="31" t="e">
        <f t="shared" si="24"/>
        <v>#DIV/0!</v>
      </c>
      <c r="AA21" s="31" t="e">
        <f t="shared" si="24"/>
        <v>#DIV/0!</v>
      </c>
      <c r="AB21" s="31" t="e">
        <f t="shared" si="24"/>
        <v>#DIV/0!</v>
      </c>
      <c r="AC21" s="31" t="e">
        <f t="shared" si="24"/>
        <v>#DIV/0!</v>
      </c>
      <c r="AD21" s="31" t="e">
        <f t="shared" si="24"/>
        <v>#DIV/0!</v>
      </c>
      <c r="AE21" s="31" t="e">
        <f t="shared" si="24"/>
        <v>#DIV/0!</v>
      </c>
      <c r="AF21" s="93"/>
      <c r="AG21" s="31" t="e">
        <f t="shared" si="25"/>
        <v>#DIV/0!</v>
      </c>
      <c r="AH21" s="31" t="e">
        <f t="shared" si="25"/>
        <v>#DIV/0!</v>
      </c>
      <c r="AI21" s="31" t="e">
        <f t="shared" si="25"/>
        <v>#DIV/0!</v>
      </c>
      <c r="AJ21" s="31" t="e">
        <f t="shared" si="25"/>
        <v>#DIV/0!</v>
      </c>
      <c r="AK21" s="31" t="e">
        <f t="shared" si="25"/>
        <v>#DIV/0!</v>
      </c>
      <c r="AL21" s="31" t="e">
        <f t="shared" si="25"/>
        <v>#DIV/0!</v>
      </c>
      <c r="AM21" s="31" t="e">
        <f t="shared" si="25"/>
        <v>#DIV/0!</v>
      </c>
      <c r="AN21" s="31" t="e">
        <f t="shared" si="25"/>
        <v>#DIV/0!</v>
      </c>
      <c r="AO21" s="54" t="e">
        <f t="shared" si="7"/>
        <v>#DIV/0!</v>
      </c>
      <c r="AP21" s="54" t="e">
        <f t="shared" si="7"/>
        <v>#DIV/0!</v>
      </c>
      <c r="AQ21" s="54" t="e">
        <f t="shared" si="7"/>
        <v>#DIV/0!</v>
      </c>
      <c r="AR21" s="54" t="e">
        <f t="shared" si="7"/>
        <v>#DIV/0!</v>
      </c>
      <c r="AS21" s="97" t="e">
        <f t="shared" si="8"/>
        <v>#DIV/0!</v>
      </c>
      <c r="AT21" s="31" t="e">
        <f t="shared" si="16"/>
        <v>#DIV/0!</v>
      </c>
      <c r="AU21" s="54" t="e">
        <f t="shared" si="17"/>
        <v>#DIV/0!</v>
      </c>
      <c r="AV21" s="54" t="e">
        <f t="shared" si="9"/>
        <v>#DIV/0!</v>
      </c>
      <c r="AW21" s="31" t="e">
        <f t="shared" si="10"/>
        <v>#DIV/0!</v>
      </c>
      <c r="AX21" s="31" t="e">
        <f t="shared" si="18"/>
        <v>#DIV/0!</v>
      </c>
      <c r="AY21" s="31" t="e">
        <f t="shared" si="19"/>
        <v>#DIV/0!</v>
      </c>
      <c r="AZ21" s="31" t="e">
        <f t="shared" si="20"/>
        <v>#DIV/0!</v>
      </c>
      <c r="BA21" s="31" t="e">
        <f t="shared" si="21"/>
        <v>#DIV/0!</v>
      </c>
      <c r="BB21" s="31" t="e">
        <f t="shared" si="22"/>
        <v>#DIV/0!</v>
      </c>
    </row>
    <row r="22" spans="2:54" x14ac:dyDescent="0.25">
      <c r="B22" s="177"/>
      <c r="C22" s="38" t="s">
        <v>74</v>
      </c>
      <c r="D22" s="149"/>
      <c r="E22" s="8"/>
      <c r="H22" s="183"/>
      <c r="I22" s="44">
        <v>5000</v>
      </c>
      <c r="J22" s="31" t="e">
        <f t="shared" si="11"/>
        <v>#DIV/0!</v>
      </c>
      <c r="K22" s="54" t="e">
        <f t="shared" si="12"/>
        <v>#DIV/0!</v>
      </c>
      <c r="L22" s="54">
        <f t="shared" si="1"/>
        <v>127.60752675519448</v>
      </c>
      <c r="M22" s="31">
        <f t="shared" si="2"/>
        <v>252.85218764872167</v>
      </c>
      <c r="N22" s="31" t="e">
        <f t="shared" si="3"/>
        <v>#DIV/0!</v>
      </c>
      <c r="O22" s="31" t="e">
        <f t="shared" si="13"/>
        <v>#DIV/0!</v>
      </c>
      <c r="P22" s="31">
        <f t="shared" si="14"/>
        <v>127.60752675519448</v>
      </c>
      <c r="Q22" s="31">
        <f t="shared" si="15"/>
        <v>252.85218764872167</v>
      </c>
      <c r="S22" s="31" t="e">
        <f t="shared" si="23"/>
        <v>#DIV/0!</v>
      </c>
      <c r="T22" s="31" t="e">
        <f t="shared" si="23"/>
        <v>#DIV/0!</v>
      </c>
      <c r="U22" s="31" t="e">
        <f t="shared" si="23"/>
        <v>#DIV/0!</v>
      </c>
      <c r="V22" s="31" t="e">
        <f t="shared" si="23"/>
        <v>#DIV/0!</v>
      </c>
      <c r="W22" s="31" t="e">
        <f t="shared" si="23"/>
        <v>#DIV/0!</v>
      </c>
      <c r="X22" s="93"/>
      <c r="Y22" s="31" t="e">
        <f t="shared" si="24"/>
        <v>#DIV/0!</v>
      </c>
      <c r="Z22" s="31" t="e">
        <f t="shared" si="24"/>
        <v>#DIV/0!</v>
      </c>
      <c r="AA22" s="31" t="e">
        <f t="shared" si="24"/>
        <v>#DIV/0!</v>
      </c>
      <c r="AB22" s="31" t="e">
        <f t="shared" si="24"/>
        <v>#DIV/0!</v>
      </c>
      <c r="AC22" s="31" t="e">
        <f t="shared" si="24"/>
        <v>#DIV/0!</v>
      </c>
      <c r="AD22" s="31" t="e">
        <f t="shared" si="24"/>
        <v>#DIV/0!</v>
      </c>
      <c r="AE22" s="31" t="e">
        <f t="shared" si="24"/>
        <v>#DIV/0!</v>
      </c>
      <c r="AF22" s="93"/>
      <c r="AG22" s="31" t="e">
        <f t="shared" si="25"/>
        <v>#DIV/0!</v>
      </c>
      <c r="AH22" s="31" t="e">
        <f t="shared" si="25"/>
        <v>#DIV/0!</v>
      </c>
      <c r="AI22" s="31" t="e">
        <f t="shared" si="25"/>
        <v>#DIV/0!</v>
      </c>
      <c r="AJ22" s="31" t="e">
        <f t="shared" si="25"/>
        <v>#DIV/0!</v>
      </c>
      <c r="AK22" s="31" t="e">
        <f t="shared" si="25"/>
        <v>#DIV/0!</v>
      </c>
      <c r="AL22" s="31" t="e">
        <f t="shared" si="25"/>
        <v>#DIV/0!</v>
      </c>
      <c r="AM22" s="31" t="e">
        <f t="shared" si="25"/>
        <v>#DIV/0!</v>
      </c>
      <c r="AN22" s="31" t="e">
        <f t="shared" si="25"/>
        <v>#DIV/0!</v>
      </c>
      <c r="AO22" s="54" t="e">
        <f t="shared" si="7"/>
        <v>#DIV/0!</v>
      </c>
      <c r="AP22" s="54" t="e">
        <f t="shared" si="7"/>
        <v>#DIV/0!</v>
      </c>
      <c r="AQ22" s="54" t="e">
        <f t="shared" si="7"/>
        <v>#DIV/0!</v>
      </c>
      <c r="AR22" s="54" t="e">
        <f t="shared" si="7"/>
        <v>#DIV/0!</v>
      </c>
      <c r="AS22" s="97" t="e">
        <f t="shared" si="8"/>
        <v>#DIV/0!</v>
      </c>
      <c r="AT22" s="31" t="e">
        <f t="shared" si="16"/>
        <v>#DIV/0!</v>
      </c>
      <c r="AU22" s="54" t="e">
        <f t="shared" si="17"/>
        <v>#DIV/0!</v>
      </c>
      <c r="AV22" s="54" t="e">
        <f t="shared" si="9"/>
        <v>#DIV/0!</v>
      </c>
      <c r="AW22" s="31" t="e">
        <f t="shared" si="10"/>
        <v>#DIV/0!</v>
      </c>
      <c r="AX22" s="31" t="e">
        <f t="shared" si="18"/>
        <v>#DIV/0!</v>
      </c>
      <c r="AY22" s="31" t="e">
        <f t="shared" si="19"/>
        <v>#DIV/0!</v>
      </c>
      <c r="AZ22" s="31" t="e">
        <f t="shared" si="20"/>
        <v>#DIV/0!</v>
      </c>
      <c r="BA22" s="31" t="e">
        <f t="shared" si="21"/>
        <v>#DIV/0!</v>
      </c>
      <c r="BB22" s="31" t="e">
        <f t="shared" si="22"/>
        <v>#DIV/0!</v>
      </c>
    </row>
    <row r="23" spans="2:54" ht="18" customHeight="1" thickBot="1" x14ac:dyDescent="0.3">
      <c r="B23" s="181"/>
      <c r="C23" s="39" t="s">
        <v>142</v>
      </c>
      <c r="D23" s="138">
        <f>(0.25*PI()*D21^2)/144</f>
        <v>0</v>
      </c>
      <c r="E23" s="10"/>
      <c r="H23" s="183"/>
      <c r="I23" s="44">
        <v>5400</v>
      </c>
      <c r="J23" s="31" t="e">
        <f t="shared" si="11"/>
        <v>#DIV/0!</v>
      </c>
      <c r="K23" s="54" t="e">
        <f t="shared" si="12"/>
        <v>#DIV/0!</v>
      </c>
      <c r="L23" s="54">
        <f t="shared" si="1"/>
        <v>137.81612889561003</v>
      </c>
      <c r="M23" s="31">
        <f t="shared" si="2"/>
        <v>294.92679167346893</v>
      </c>
      <c r="N23" s="31" t="e">
        <f t="shared" si="3"/>
        <v>#DIV/0!</v>
      </c>
      <c r="O23" s="31" t="e">
        <f t="shared" si="13"/>
        <v>#DIV/0!</v>
      </c>
      <c r="P23" s="31">
        <f t="shared" si="14"/>
        <v>137.81612889561003</v>
      </c>
      <c r="Q23" s="31">
        <f t="shared" si="15"/>
        <v>294.92679167346893</v>
      </c>
      <c r="S23" s="31" t="e">
        <f t="shared" si="23"/>
        <v>#DIV/0!</v>
      </c>
      <c r="T23" s="31" t="e">
        <f t="shared" si="23"/>
        <v>#DIV/0!</v>
      </c>
      <c r="U23" s="31" t="e">
        <f t="shared" si="23"/>
        <v>#DIV/0!</v>
      </c>
      <c r="V23" s="31" t="e">
        <f t="shared" si="23"/>
        <v>#DIV/0!</v>
      </c>
      <c r="W23" s="31" t="e">
        <f t="shared" si="23"/>
        <v>#DIV/0!</v>
      </c>
      <c r="X23" s="93"/>
      <c r="Y23" s="31" t="e">
        <f t="shared" si="24"/>
        <v>#DIV/0!</v>
      </c>
      <c r="Z23" s="31" t="e">
        <f t="shared" si="24"/>
        <v>#DIV/0!</v>
      </c>
      <c r="AA23" s="31" t="e">
        <f t="shared" si="24"/>
        <v>#DIV/0!</v>
      </c>
      <c r="AB23" s="31" t="e">
        <f t="shared" si="24"/>
        <v>#DIV/0!</v>
      </c>
      <c r="AC23" s="31" t="e">
        <f t="shared" si="24"/>
        <v>#DIV/0!</v>
      </c>
      <c r="AD23" s="31" t="e">
        <f t="shared" si="24"/>
        <v>#DIV/0!</v>
      </c>
      <c r="AE23" s="31" t="e">
        <f t="shared" si="24"/>
        <v>#DIV/0!</v>
      </c>
      <c r="AF23" s="93"/>
      <c r="AG23" s="31" t="e">
        <f t="shared" si="25"/>
        <v>#DIV/0!</v>
      </c>
      <c r="AH23" s="31" t="e">
        <f t="shared" si="25"/>
        <v>#DIV/0!</v>
      </c>
      <c r="AI23" s="31" t="e">
        <f t="shared" si="25"/>
        <v>#DIV/0!</v>
      </c>
      <c r="AJ23" s="31" t="e">
        <f t="shared" si="25"/>
        <v>#DIV/0!</v>
      </c>
      <c r="AK23" s="31" t="e">
        <f t="shared" si="25"/>
        <v>#DIV/0!</v>
      </c>
      <c r="AL23" s="31" t="e">
        <f t="shared" si="25"/>
        <v>#DIV/0!</v>
      </c>
      <c r="AM23" s="31" t="e">
        <f t="shared" si="25"/>
        <v>#DIV/0!</v>
      </c>
      <c r="AN23" s="31" t="e">
        <f t="shared" si="25"/>
        <v>#DIV/0!</v>
      </c>
      <c r="AO23" s="54" t="e">
        <f t="shared" si="7"/>
        <v>#DIV/0!</v>
      </c>
      <c r="AP23" s="54" t="e">
        <f t="shared" si="7"/>
        <v>#DIV/0!</v>
      </c>
      <c r="AQ23" s="54" t="e">
        <f t="shared" si="7"/>
        <v>#DIV/0!</v>
      </c>
      <c r="AR23" s="54" t="e">
        <f t="shared" si="7"/>
        <v>#DIV/0!</v>
      </c>
      <c r="AS23" s="97" t="e">
        <f t="shared" si="8"/>
        <v>#DIV/0!</v>
      </c>
      <c r="AT23" s="31" t="e">
        <f t="shared" si="16"/>
        <v>#DIV/0!</v>
      </c>
      <c r="AU23" s="54" t="e">
        <f t="shared" si="17"/>
        <v>#DIV/0!</v>
      </c>
      <c r="AV23" s="54" t="e">
        <f t="shared" si="9"/>
        <v>#DIV/0!</v>
      </c>
      <c r="AW23" s="31" t="e">
        <f t="shared" si="10"/>
        <v>#DIV/0!</v>
      </c>
      <c r="AX23" s="31" t="e">
        <f t="shared" si="18"/>
        <v>#DIV/0!</v>
      </c>
      <c r="AY23" s="31" t="e">
        <f t="shared" si="19"/>
        <v>#DIV/0!</v>
      </c>
      <c r="AZ23" s="31" t="e">
        <f t="shared" si="20"/>
        <v>#DIV/0!</v>
      </c>
      <c r="BA23" s="31" t="e">
        <f t="shared" si="21"/>
        <v>#DIV/0!</v>
      </c>
      <c r="BB23" s="31" t="e">
        <f t="shared" si="22"/>
        <v>#DIV/0!</v>
      </c>
    </row>
    <row r="24" spans="2:54" ht="18" customHeight="1" thickBot="1" x14ac:dyDescent="0.3">
      <c r="B24" s="176" t="s">
        <v>152</v>
      </c>
      <c r="C24" s="38" t="s">
        <v>24</v>
      </c>
      <c r="D24" s="94"/>
      <c r="E24" s="8"/>
      <c r="H24" s="184"/>
      <c r="I24" s="45">
        <v>5800</v>
      </c>
      <c r="J24" s="33" t="e">
        <f t="shared" si="11"/>
        <v>#DIV/0!</v>
      </c>
      <c r="K24" s="56" t="e">
        <f t="shared" si="12"/>
        <v>#DIV/0!</v>
      </c>
      <c r="L24" s="56">
        <f t="shared" si="1"/>
        <v>148.0247310360256</v>
      </c>
      <c r="M24" s="33">
        <f t="shared" si="2"/>
        <v>340.23790370011983</v>
      </c>
      <c r="N24" s="33" t="e">
        <f t="shared" si="3"/>
        <v>#DIV/0!</v>
      </c>
      <c r="O24" s="33" t="e">
        <f t="shared" si="13"/>
        <v>#DIV/0!</v>
      </c>
      <c r="P24" s="33">
        <f t="shared" si="14"/>
        <v>148.0247310360256</v>
      </c>
      <c r="Q24" s="33">
        <f t="shared" si="15"/>
        <v>340.23790370011983</v>
      </c>
      <c r="S24" s="33" t="e">
        <f t="shared" si="23"/>
        <v>#DIV/0!</v>
      </c>
      <c r="T24" s="33" t="e">
        <f t="shared" si="23"/>
        <v>#DIV/0!</v>
      </c>
      <c r="U24" s="33" t="e">
        <f t="shared" si="23"/>
        <v>#DIV/0!</v>
      </c>
      <c r="V24" s="33" t="e">
        <f t="shared" si="23"/>
        <v>#DIV/0!</v>
      </c>
      <c r="W24" s="33" t="e">
        <f t="shared" si="23"/>
        <v>#DIV/0!</v>
      </c>
      <c r="X24" s="93"/>
      <c r="Y24" s="33" t="e">
        <f t="shared" si="24"/>
        <v>#DIV/0!</v>
      </c>
      <c r="Z24" s="33" t="e">
        <f t="shared" si="24"/>
        <v>#DIV/0!</v>
      </c>
      <c r="AA24" s="33" t="e">
        <f t="shared" si="24"/>
        <v>#DIV/0!</v>
      </c>
      <c r="AB24" s="33" t="e">
        <f t="shared" si="24"/>
        <v>#DIV/0!</v>
      </c>
      <c r="AC24" s="33" t="e">
        <f t="shared" si="24"/>
        <v>#DIV/0!</v>
      </c>
      <c r="AD24" s="33" t="e">
        <f t="shared" si="24"/>
        <v>#DIV/0!</v>
      </c>
      <c r="AE24" s="33" t="e">
        <f t="shared" si="24"/>
        <v>#DIV/0!</v>
      </c>
      <c r="AF24" s="93"/>
      <c r="AG24" s="33" t="e">
        <f t="shared" si="25"/>
        <v>#DIV/0!</v>
      </c>
      <c r="AH24" s="33" t="e">
        <f t="shared" si="25"/>
        <v>#DIV/0!</v>
      </c>
      <c r="AI24" s="33" t="e">
        <f t="shared" si="25"/>
        <v>#DIV/0!</v>
      </c>
      <c r="AJ24" s="33" t="e">
        <f t="shared" si="25"/>
        <v>#DIV/0!</v>
      </c>
      <c r="AK24" s="33" t="e">
        <f t="shared" si="25"/>
        <v>#DIV/0!</v>
      </c>
      <c r="AL24" s="33" t="e">
        <f t="shared" si="25"/>
        <v>#DIV/0!</v>
      </c>
      <c r="AM24" s="33" t="e">
        <f t="shared" si="25"/>
        <v>#DIV/0!</v>
      </c>
      <c r="AN24" s="33" t="e">
        <f t="shared" si="25"/>
        <v>#DIV/0!</v>
      </c>
      <c r="AO24" s="56" t="e">
        <f t="shared" si="7"/>
        <v>#DIV/0!</v>
      </c>
      <c r="AP24" s="56" t="e">
        <f t="shared" si="7"/>
        <v>#DIV/0!</v>
      </c>
      <c r="AQ24" s="56" t="e">
        <f t="shared" si="7"/>
        <v>#DIV/0!</v>
      </c>
      <c r="AR24" s="56" t="e">
        <f t="shared" si="7"/>
        <v>#DIV/0!</v>
      </c>
      <c r="AS24" s="146" t="e">
        <f t="shared" si="8"/>
        <v>#DIV/0!</v>
      </c>
      <c r="AT24" s="33" t="e">
        <f t="shared" si="16"/>
        <v>#DIV/0!</v>
      </c>
      <c r="AU24" s="56" t="e">
        <f t="shared" si="17"/>
        <v>#DIV/0!</v>
      </c>
      <c r="AV24" s="56" t="e">
        <f t="shared" si="9"/>
        <v>#DIV/0!</v>
      </c>
      <c r="AW24" s="33" t="e">
        <f t="shared" si="10"/>
        <v>#DIV/0!</v>
      </c>
      <c r="AX24" s="33" t="e">
        <f t="shared" si="18"/>
        <v>#DIV/0!</v>
      </c>
      <c r="AY24" s="33" t="e">
        <f t="shared" si="19"/>
        <v>#DIV/0!</v>
      </c>
      <c r="AZ24" s="33" t="e">
        <f t="shared" si="20"/>
        <v>#DIV/0!</v>
      </c>
      <c r="BA24" s="33" t="e">
        <f t="shared" si="21"/>
        <v>#DIV/0!</v>
      </c>
      <c r="BB24" s="33" t="e">
        <f t="shared" si="22"/>
        <v>#DIV/0!</v>
      </c>
    </row>
    <row r="25" spans="2:54" x14ac:dyDescent="0.25">
      <c r="B25" s="177"/>
      <c r="C25" s="38" t="s">
        <v>35</v>
      </c>
      <c r="D25" s="94"/>
      <c r="E25" s="8"/>
      <c r="H25" s="68"/>
      <c r="I25" s="68"/>
      <c r="J25" s="68"/>
      <c r="K25" s="68"/>
      <c r="L25" s="68"/>
      <c r="M25" s="68"/>
      <c r="N25" s="68"/>
      <c r="O25" s="68"/>
      <c r="P25" s="102"/>
      <c r="Q25" s="102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159"/>
      <c r="AD25" s="68"/>
      <c r="AE25" s="68"/>
      <c r="AF25" s="139"/>
      <c r="AG25" s="139"/>
      <c r="AH25" s="68"/>
      <c r="AI25" s="68"/>
      <c r="AJ25" s="68"/>
      <c r="AK25" s="68"/>
      <c r="AL25" s="68"/>
      <c r="AM25" s="68"/>
      <c r="AN25" s="68"/>
      <c r="AO25" s="68"/>
      <c r="AP25" s="159"/>
      <c r="AQ25" s="159"/>
      <c r="AR25" s="139"/>
      <c r="AS25" s="68"/>
      <c r="AT25" s="68"/>
      <c r="AU25" s="92"/>
      <c r="AV25" s="68"/>
      <c r="AW25" s="68"/>
      <c r="AX25" s="68"/>
      <c r="AY25" s="68"/>
      <c r="AZ25" s="68"/>
    </row>
    <row r="26" spans="2:54" x14ac:dyDescent="0.25">
      <c r="B26" s="177"/>
      <c r="C26" s="38" t="s">
        <v>25</v>
      </c>
      <c r="D26" s="94"/>
      <c r="E26" s="8"/>
      <c r="H26" s="68"/>
      <c r="I26" s="68"/>
      <c r="J26" s="68"/>
      <c r="K26" s="68"/>
      <c r="L26" s="68"/>
      <c r="M26" s="68"/>
      <c r="N26" s="68"/>
      <c r="O26" s="68"/>
      <c r="P26" s="102"/>
      <c r="Q26" s="102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159"/>
      <c r="AD26" s="68"/>
      <c r="AE26" s="68"/>
      <c r="AF26" s="139"/>
      <c r="AG26" s="139"/>
      <c r="AH26" s="68"/>
      <c r="AI26" s="68"/>
      <c r="AJ26" s="68"/>
      <c r="AK26" s="68"/>
      <c r="AL26" s="68"/>
      <c r="AM26" s="68"/>
      <c r="AN26" s="68"/>
      <c r="AO26" s="68"/>
      <c r="AP26" s="159"/>
      <c r="AQ26" s="159"/>
      <c r="AR26" s="139"/>
      <c r="AS26" s="68"/>
      <c r="AT26" s="68"/>
      <c r="AU26" s="92"/>
      <c r="AV26" s="68"/>
      <c r="AW26" s="68"/>
      <c r="AX26" s="68"/>
      <c r="AY26" s="68"/>
      <c r="AZ26" s="68"/>
    </row>
    <row r="27" spans="2:54" x14ac:dyDescent="0.25">
      <c r="B27" s="177"/>
      <c r="C27" s="38" t="s">
        <v>121</v>
      </c>
      <c r="D27" s="94"/>
      <c r="E27" s="8"/>
      <c r="O27" s="70" t="s">
        <v>129</v>
      </c>
      <c r="P27" s="70"/>
      <c r="Q27" s="70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159"/>
      <c r="AD27" s="68"/>
      <c r="AE27" s="68"/>
      <c r="AF27" s="139"/>
      <c r="AG27" s="139"/>
      <c r="AH27" s="68"/>
      <c r="AI27" s="68"/>
      <c r="AJ27" s="68"/>
      <c r="AK27" s="68"/>
      <c r="AL27" s="68"/>
      <c r="AM27" s="68"/>
      <c r="AN27" s="68"/>
    </row>
    <row r="28" spans="2:54" x14ac:dyDescent="0.25">
      <c r="B28" s="177"/>
      <c r="C28" s="38" t="s">
        <v>144</v>
      </c>
      <c r="D28" s="94"/>
      <c r="E28" s="8"/>
    </row>
    <row r="29" spans="2:54" ht="15.75" thickBot="1" x14ac:dyDescent="0.3">
      <c r="B29" s="177"/>
      <c r="C29" s="38" t="s">
        <v>156</v>
      </c>
      <c r="D29" s="93">
        <f>(0.25*PI()*D27^2)/144</f>
        <v>0</v>
      </c>
      <c r="E29" s="8"/>
    </row>
    <row r="30" spans="2:54" ht="18" customHeight="1" x14ac:dyDescent="0.25">
      <c r="B30" s="176" t="s">
        <v>157</v>
      </c>
      <c r="C30" s="40" t="s">
        <v>24</v>
      </c>
      <c r="D30" s="46"/>
      <c r="E30" s="6"/>
    </row>
    <row r="31" spans="2:54" ht="15" customHeight="1" x14ac:dyDescent="0.25">
      <c r="B31" s="177"/>
      <c r="C31" s="41" t="s">
        <v>35</v>
      </c>
      <c r="D31" s="23"/>
      <c r="E31" s="8"/>
    </row>
    <row r="32" spans="2:54" x14ac:dyDescent="0.25">
      <c r="B32" s="177"/>
      <c r="C32" s="41" t="s">
        <v>25</v>
      </c>
      <c r="D32" s="23"/>
      <c r="E32" s="8"/>
    </row>
    <row r="33" spans="2:5" x14ac:dyDescent="0.25">
      <c r="B33" s="177"/>
      <c r="C33" s="41" t="s">
        <v>121</v>
      </c>
      <c r="D33" s="64">
        <v>4</v>
      </c>
      <c r="E33" s="8"/>
    </row>
    <row r="34" spans="2:5" x14ac:dyDescent="0.25">
      <c r="B34" s="177"/>
      <c r="C34" s="41" t="s">
        <v>144</v>
      </c>
      <c r="D34" s="64"/>
      <c r="E34" s="8"/>
    </row>
    <row r="35" spans="2:5" ht="18" thickBot="1" x14ac:dyDescent="0.3">
      <c r="B35" s="181"/>
      <c r="C35" s="42" t="s">
        <v>128</v>
      </c>
      <c r="D35" s="62">
        <f>0.25*PI()*(D33^2)/144</f>
        <v>8.7266462599716474E-2</v>
      </c>
      <c r="E35" s="10"/>
    </row>
    <row r="36" spans="2:5" x14ac:dyDescent="0.25">
      <c r="B36" s="176" t="s">
        <v>158</v>
      </c>
      <c r="C36" s="40" t="s">
        <v>24</v>
      </c>
      <c r="D36" s="72"/>
      <c r="E36" s="6"/>
    </row>
    <row r="37" spans="2:5" x14ac:dyDescent="0.25">
      <c r="B37" s="177"/>
      <c r="C37" s="41" t="s">
        <v>35</v>
      </c>
      <c r="D37" s="64"/>
      <c r="E37" s="8"/>
    </row>
    <row r="38" spans="2:5" x14ac:dyDescent="0.25">
      <c r="B38" s="177"/>
      <c r="C38" s="41" t="s">
        <v>25</v>
      </c>
      <c r="D38" s="64"/>
      <c r="E38" s="8"/>
    </row>
    <row r="39" spans="2:5" x14ac:dyDescent="0.25">
      <c r="B39" s="177"/>
      <c r="C39" s="41" t="s">
        <v>121</v>
      </c>
      <c r="D39" s="64"/>
      <c r="E39" s="8"/>
    </row>
    <row r="40" spans="2:5" x14ac:dyDescent="0.25">
      <c r="B40" s="177"/>
      <c r="C40" s="38" t="s">
        <v>122</v>
      </c>
      <c r="D40" s="23"/>
      <c r="E40" s="8"/>
    </row>
    <row r="41" spans="2:5" ht="18" thickBot="1" x14ac:dyDescent="0.3">
      <c r="B41" s="181"/>
      <c r="C41" s="39" t="s">
        <v>128</v>
      </c>
      <c r="D41" s="9">
        <f>0.25*PI()*(D39^2)*(1/144)</f>
        <v>0</v>
      </c>
      <c r="E41" s="10"/>
    </row>
    <row r="42" spans="2:5" ht="15.75" thickBot="1" x14ac:dyDescent="0.3">
      <c r="B42" s="63"/>
      <c r="C42" s="57" t="s">
        <v>83</v>
      </c>
      <c r="D42" s="99">
        <f>SUM(D22,D28,D34,D40)</f>
        <v>0</v>
      </c>
      <c r="E42" s="50"/>
    </row>
    <row r="61" spans="4:4" x14ac:dyDescent="0.25">
      <c r="D61" s="49" t="s">
        <v>127</v>
      </c>
    </row>
    <row r="62" spans="4:4" x14ac:dyDescent="0.25">
      <c r="D62" s="71">
        <f>D21</f>
        <v>0</v>
      </c>
    </row>
    <row r="63" spans="4:4" x14ac:dyDescent="0.25">
      <c r="D63" s="71">
        <f>D33</f>
        <v>4</v>
      </c>
    </row>
    <row r="64" spans="4:4" x14ac:dyDescent="0.25">
      <c r="D64" s="71">
        <f>D39</f>
        <v>0</v>
      </c>
    </row>
    <row r="65" spans="4:4" x14ac:dyDescent="0.25">
      <c r="D65" s="71">
        <f>P6</f>
        <v>4</v>
      </c>
    </row>
  </sheetData>
  <dataConsolidate/>
  <mergeCells count="38">
    <mergeCell ref="J6:K6"/>
    <mergeCell ref="J7:J8"/>
    <mergeCell ref="K7:K8"/>
    <mergeCell ref="AU7:AU8"/>
    <mergeCell ref="P5:Q5"/>
    <mergeCell ref="P6:Q6"/>
    <mergeCell ref="P7:P8"/>
    <mergeCell ref="Q7:Q8"/>
    <mergeCell ref="Y5:AE5"/>
    <mergeCell ref="AG5:AS5"/>
    <mergeCell ref="AU1:AU5"/>
    <mergeCell ref="S4:AE4"/>
    <mergeCell ref="B30:B35"/>
    <mergeCell ref="B36:B41"/>
    <mergeCell ref="AZ7:AZ8"/>
    <mergeCell ref="BA7:BA8"/>
    <mergeCell ref="O7:O8"/>
    <mergeCell ref="AT7:AT8"/>
    <mergeCell ref="AW7:AW8"/>
    <mergeCell ref="B13:B17"/>
    <mergeCell ref="B18:B23"/>
    <mergeCell ref="B24:B29"/>
    <mergeCell ref="BB7:BB8"/>
    <mergeCell ref="B4:B6"/>
    <mergeCell ref="S5:W5"/>
    <mergeCell ref="B8:B12"/>
    <mergeCell ref="H9:H24"/>
    <mergeCell ref="L6:M6"/>
    <mergeCell ref="L5:M5"/>
    <mergeCell ref="N5:O5"/>
    <mergeCell ref="N6:O6"/>
    <mergeCell ref="L7:L8"/>
    <mergeCell ref="M7:M8"/>
    <mergeCell ref="N7:N8"/>
    <mergeCell ref="AX7:AX8"/>
    <mergeCell ref="AY7:AY8"/>
    <mergeCell ref="AV7:AV8"/>
    <mergeCell ref="J5:K5"/>
  </mergeCells>
  <dataValidations count="1">
    <dataValidation type="list" allowBlank="1" showInputMessage="1" showErrorMessage="1" sqref="S7:W7 Y7:AE7 AG7:AS7" xr:uid="{CFCCFC6E-8CAA-4FD6-8230-5487DF0A9159}">
      <formula1>$D$62:$D$65</formula1>
    </dataValidation>
  </dataValidations>
  <hyperlinks>
    <hyperlink ref="B3" r:id="rId1" xr:uid="{00000000-0004-0000-0000-000000000000}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Z1004"/>
  <sheetViews>
    <sheetView workbookViewId="0">
      <selection activeCell="I5" sqref="I5"/>
    </sheetView>
  </sheetViews>
  <sheetFormatPr defaultRowHeight="15" x14ac:dyDescent="0.25"/>
  <cols>
    <col min="1" max="2" width="9.140625" style="1"/>
    <col min="3" max="3" width="15.85546875" style="1" customWidth="1"/>
    <col min="4" max="4" width="14.28515625" style="1" customWidth="1"/>
    <col min="5" max="5" width="13.140625" style="1" customWidth="1"/>
    <col min="6" max="7" width="12.5703125" style="1" customWidth="1"/>
    <col min="8" max="8" width="12.5703125" style="1" bestFit="1" customWidth="1"/>
    <col min="9" max="9" width="22.7109375" style="1" customWidth="1"/>
    <col min="10" max="10" width="14.7109375" style="1" customWidth="1"/>
    <col min="11" max="12" width="12.28515625" style="1" customWidth="1"/>
    <col min="13" max="14" width="12" style="1" bestFit="1" customWidth="1"/>
    <col min="15" max="15" width="9.140625" style="1"/>
    <col min="16" max="16" width="21.85546875" style="1" bestFit="1" customWidth="1"/>
    <col min="17" max="17" width="14.42578125" style="1" bestFit="1" customWidth="1"/>
    <col min="18" max="18" width="12" style="1" bestFit="1" customWidth="1"/>
    <col min="19" max="19" width="17" style="1" bestFit="1" customWidth="1"/>
    <col min="20" max="16384" width="9.140625" style="1"/>
  </cols>
  <sheetData>
    <row r="1" spans="2:26" ht="18.75" x14ac:dyDescent="0.3">
      <c r="B1" s="59" t="s">
        <v>70</v>
      </c>
      <c r="C1" s="49"/>
      <c r="U1" s="49" t="s">
        <v>46</v>
      </c>
      <c r="V1" s="49"/>
      <c r="W1" s="49"/>
      <c r="X1" s="49" t="s">
        <v>41</v>
      </c>
      <c r="Y1" s="49"/>
      <c r="Z1" s="49"/>
    </row>
    <row r="2" spans="2:26" ht="15.75" thickBot="1" x14ac:dyDescent="0.3">
      <c r="B2" s="60" t="s">
        <v>71</v>
      </c>
      <c r="C2" s="49"/>
      <c r="H2" s="47"/>
      <c r="U2" s="49" t="s">
        <v>0</v>
      </c>
      <c r="V2" s="49" t="s">
        <v>1</v>
      </c>
      <c r="W2" s="49"/>
      <c r="X2" s="49" t="s">
        <v>0</v>
      </c>
      <c r="Y2" s="49" t="s">
        <v>1</v>
      </c>
      <c r="Z2" s="49"/>
    </row>
    <row r="3" spans="2:26" x14ac:dyDescent="0.25">
      <c r="B3" s="176" t="s">
        <v>87</v>
      </c>
      <c r="C3" s="58" t="s">
        <v>20</v>
      </c>
      <c r="D3" s="46"/>
      <c r="E3" s="11"/>
      <c r="F3" s="6"/>
      <c r="G3" s="49"/>
      <c r="H3" s="49"/>
      <c r="I3" s="49"/>
      <c r="J3" s="49"/>
      <c r="U3" s="49">
        <f>D6</f>
        <v>0</v>
      </c>
      <c r="V3" s="49">
        <v>0</v>
      </c>
      <c r="W3" s="49">
        <v>1</v>
      </c>
      <c r="X3" s="49">
        <f>'Pump Design Summary'!D16</f>
        <v>0</v>
      </c>
      <c r="Y3" s="49">
        <v>0</v>
      </c>
      <c r="Z3" s="49"/>
    </row>
    <row r="4" spans="2:26" x14ac:dyDescent="0.25">
      <c r="B4" s="177"/>
      <c r="C4" s="38" t="s">
        <v>21</v>
      </c>
      <c r="D4" s="48"/>
      <c r="E4" s="12"/>
      <c r="F4" s="8"/>
      <c r="G4" s="49"/>
      <c r="H4" s="49"/>
      <c r="I4" s="49"/>
      <c r="J4" s="49"/>
      <c r="U4" s="49">
        <f>D6+0.0001</f>
        <v>1E-4</v>
      </c>
      <c r="V4" s="49">
        <v>100</v>
      </c>
      <c r="W4" s="49">
        <v>2</v>
      </c>
      <c r="X4" s="49">
        <f>((('Pump Design Summary'!$E$16-'Pump Design Summary'!$D$16)/1000)*W4)+'Pump Design Summary'!$D$16</f>
        <v>0</v>
      </c>
      <c r="Y4" s="49">
        <f>IF(ISEVEN(W4),MAX('Pump Design Summary'!$D$28:$H$28)+50,0)</f>
        <v>50</v>
      </c>
      <c r="Z4" s="49"/>
    </row>
    <row r="5" spans="2:26" x14ac:dyDescent="0.25">
      <c r="B5" s="177"/>
      <c r="C5" s="38" t="s">
        <v>22</v>
      </c>
      <c r="D5" s="48"/>
      <c r="E5" s="12" t="s">
        <v>31</v>
      </c>
      <c r="F5" s="8"/>
      <c r="G5" s="49"/>
      <c r="H5" s="49"/>
      <c r="I5" s="49"/>
      <c r="J5" s="49"/>
      <c r="U5" s="49"/>
      <c r="V5" s="49"/>
      <c r="W5" s="49">
        <v>3</v>
      </c>
      <c r="X5" s="49">
        <f>((('Pump Design Summary'!$E$16-'Pump Design Summary'!$D$16)/1000)*W5)+'Pump Design Summary'!$D$16</f>
        <v>0</v>
      </c>
      <c r="Y5" s="49">
        <f>IF(ISEVEN(W5),MAX('Pump Design Summary'!$D$28:$H$28)+50,0)</f>
        <v>0</v>
      </c>
      <c r="Z5" s="49"/>
    </row>
    <row r="6" spans="2:26" x14ac:dyDescent="0.25">
      <c r="B6" s="177"/>
      <c r="C6" s="38" t="s">
        <v>23</v>
      </c>
      <c r="D6" s="23"/>
      <c r="E6" s="12" t="s">
        <v>32</v>
      </c>
      <c r="F6" s="8"/>
      <c r="G6" s="49"/>
      <c r="H6" s="49"/>
      <c r="I6" s="49"/>
      <c r="J6" s="49"/>
      <c r="U6" s="49"/>
      <c r="V6" s="49"/>
      <c r="W6" s="49">
        <v>4</v>
      </c>
      <c r="X6" s="49">
        <f>((('Pump Design Summary'!$E$16-'Pump Design Summary'!$D$16)/1000)*W6)+'Pump Design Summary'!$D$16</f>
        <v>0</v>
      </c>
      <c r="Y6" s="49">
        <f>IF(ISEVEN(W6),MAX('Pump Design Summary'!$D$28:$H$28)+50,0)</f>
        <v>50</v>
      </c>
      <c r="Z6" s="49"/>
    </row>
    <row r="7" spans="2:26" ht="15.75" thickBot="1" x14ac:dyDescent="0.3">
      <c r="B7" s="181"/>
      <c r="C7" s="39" t="s">
        <v>42</v>
      </c>
      <c r="D7" s="3">
        <f>0.7*D6</f>
        <v>0</v>
      </c>
      <c r="E7" s="13">
        <f>1.2*D6</f>
        <v>0</v>
      </c>
      <c r="F7" s="10" t="s">
        <v>32</v>
      </c>
      <c r="G7" s="49"/>
      <c r="H7" s="49"/>
      <c r="I7" s="49"/>
      <c r="J7" s="49"/>
      <c r="U7" s="49"/>
      <c r="V7" s="49"/>
      <c r="W7" s="49">
        <v>5</v>
      </c>
      <c r="X7" s="49">
        <f>((('Pump Design Summary'!$E$16-'Pump Design Summary'!$D$16)/1000)*W7)+'Pump Design Summary'!$D$16</f>
        <v>0</v>
      </c>
      <c r="Y7" s="49">
        <f>IF(ISEVEN(W7),MAX('Pump Design Summary'!$D$28:$H$28)+50,0)</f>
        <v>0</v>
      </c>
      <c r="Z7" s="49"/>
    </row>
    <row r="8" spans="2:26" x14ac:dyDescent="0.25">
      <c r="B8" s="182" t="s">
        <v>147</v>
      </c>
      <c r="C8" s="202" t="s">
        <v>43</v>
      </c>
      <c r="D8" s="202" t="s">
        <v>44</v>
      </c>
      <c r="E8" s="202" t="s">
        <v>45</v>
      </c>
      <c r="F8" s="204" t="s">
        <v>148</v>
      </c>
      <c r="G8" s="205"/>
      <c r="H8" s="205"/>
      <c r="I8" s="49"/>
      <c r="J8" s="49"/>
      <c r="U8" s="49"/>
      <c r="V8" s="49"/>
      <c r="W8" s="49">
        <v>6</v>
      </c>
      <c r="X8" s="49">
        <f>((('Pump Design Summary'!$E$16-'Pump Design Summary'!$D$16)/1000)*W8)+'Pump Design Summary'!$D$16</f>
        <v>0</v>
      </c>
      <c r="Y8" s="49">
        <f>IF(ISEVEN(W8),MAX('Pump Design Summary'!$D$28:$H$28)+50,0)</f>
        <v>50</v>
      </c>
      <c r="Z8" s="49"/>
    </row>
    <row r="9" spans="2:26" ht="15.75" thickBot="1" x14ac:dyDescent="0.3">
      <c r="B9" s="183"/>
      <c r="C9" s="203"/>
      <c r="D9" s="203"/>
      <c r="E9" s="203"/>
      <c r="F9" s="44" t="s">
        <v>149</v>
      </c>
      <c r="G9" s="139" t="s">
        <v>150</v>
      </c>
      <c r="H9" s="139" t="s">
        <v>151</v>
      </c>
      <c r="I9" s="49"/>
      <c r="J9" s="49"/>
      <c r="U9" s="49"/>
      <c r="V9" s="49"/>
      <c r="W9" s="49">
        <v>7</v>
      </c>
      <c r="X9" s="49">
        <f>((('Pump Design Summary'!$E$16-'Pump Design Summary'!$D$16)/1000)*W9)+'Pump Design Summary'!$D$16</f>
        <v>0</v>
      </c>
      <c r="Y9" s="49">
        <f>IF(ISEVEN(W9),MAX('Pump Design Summary'!$D$28:$H$28)+50,0)</f>
        <v>0</v>
      </c>
      <c r="Z9" s="49"/>
    </row>
    <row r="10" spans="2:26" ht="15" customHeight="1" x14ac:dyDescent="0.25">
      <c r="B10" s="183"/>
      <c r="C10" s="4"/>
      <c r="D10" s="4"/>
      <c r="E10" s="28">
        <f>D10*2</f>
        <v>0</v>
      </c>
      <c r="F10" s="155" t="e">
        <f t="shared" ref="F10:F18" si="0">C10-R75</f>
        <v>#DIV/0!</v>
      </c>
      <c r="G10" s="147">
        <f>D10</f>
        <v>0</v>
      </c>
      <c r="H10" s="147">
        <f>E10</f>
        <v>0</v>
      </c>
      <c r="I10" s="49"/>
      <c r="J10" s="49"/>
      <c r="U10" s="49"/>
      <c r="V10" s="49"/>
      <c r="W10" s="49">
        <v>8</v>
      </c>
      <c r="X10" s="49">
        <f>((('Pump Design Summary'!$E$16-'Pump Design Summary'!$D$16)/1000)*W10)+'Pump Design Summary'!$D$16</f>
        <v>0</v>
      </c>
      <c r="Y10" s="49">
        <f>IF(ISEVEN(W10),MAX('Pump Design Summary'!$D$28:$H$28)+50,0)</f>
        <v>50</v>
      </c>
      <c r="Z10" s="49"/>
    </row>
    <row r="11" spans="2:26" x14ac:dyDescent="0.25">
      <c r="B11" s="183"/>
      <c r="C11" s="4"/>
      <c r="D11" s="4"/>
      <c r="E11" s="30">
        <f t="shared" ref="E11:E18" si="1">D11*2</f>
        <v>0</v>
      </c>
      <c r="F11" s="155" t="e">
        <f t="shared" si="0"/>
        <v>#DIV/0!</v>
      </c>
      <c r="G11" s="147">
        <f t="shared" ref="G11:G18" si="2">D11</f>
        <v>0</v>
      </c>
      <c r="H11" s="147">
        <f t="shared" ref="H11:H18" si="3">E11</f>
        <v>0</v>
      </c>
      <c r="I11" s="49"/>
      <c r="J11" s="49"/>
      <c r="U11" s="49"/>
      <c r="V11" s="49"/>
      <c r="W11" s="49">
        <v>9</v>
      </c>
      <c r="X11" s="49">
        <f>((('Pump Design Summary'!$E$16-'Pump Design Summary'!$D$16)/1000)*W11)+'Pump Design Summary'!$D$16</f>
        <v>0</v>
      </c>
      <c r="Y11" s="49">
        <f>IF(ISEVEN(W11),MAX('Pump Design Summary'!$D$28:$H$28)+50,0)</f>
        <v>0</v>
      </c>
      <c r="Z11" s="49"/>
    </row>
    <row r="12" spans="2:26" x14ac:dyDescent="0.25">
      <c r="B12" s="183"/>
      <c r="C12" s="4"/>
      <c r="D12" s="4"/>
      <c r="E12" s="30">
        <f t="shared" si="1"/>
        <v>0</v>
      </c>
      <c r="F12" s="155" t="e">
        <f t="shared" si="0"/>
        <v>#DIV/0!</v>
      </c>
      <c r="G12" s="147">
        <f t="shared" si="2"/>
        <v>0</v>
      </c>
      <c r="H12" s="147">
        <f t="shared" si="3"/>
        <v>0</v>
      </c>
      <c r="I12" s="49"/>
      <c r="J12" s="49"/>
      <c r="U12" s="49"/>
      <c r="V12" s="49"/>
      <c r="W12" s="49">
        <v>10</v>
      </c>
      <c r="X12" s="49">
        <f>((('Pump Design Summary'!$E$16-'Pump Design Summary'!$D$16)/1000)*W12)+'Pump Design Summary'!$D$16</f>
        <v>0</v>
      </c>
      <c r="Y12" s="49">
        <f>IF(ISEVEN(W12),MAX('Pump Design Summary'!$D$28:$H$28)+50,0)</f>
        <v>50</v>
      </c>
      <c r="Z12" s="49"/>
    </row>
    <row r="13" spans="2:26" x14ac:dyDescent="0.25">
      <c r="B13" s="183"/>
      <c r="C13" s="4"/>
      <c r="D13" s="4"/>
      <c r="E13" s="30">
        <f t="shared" si="1"/>
        <v>0</v>
      </c>
      <c r="F13" s="155" t="e">
        <f t="shared" si="0"/>
        <v>#DIV/0!</v>
      </c>
      <c r="G13" s="147">
        <f t="shared" si="2"/>
        <v>0</v>
      </c>
      <c r="H13" s="147">
        <f t="shared" si="3"/>
        <v>0</v>
      </c>
      <c r="I13" s="49"/>
      <c r="J13" s="49"/>
      <c r="U13" s="49"/>
      <c r="V13" s="49"/>
      <c r="W13" s="49">
        <v>11</v>
      </c>
      <c r="X13" s="49">
        <f>((('Pump Design Summary'!$E$16-'Pump Design Summary'!$D$16)/1000)*W13)+'Pump Design Summary'!$D$16</f>
        <v>0</v>
      </c>
      <c r="Y13" s="49">
        <f>IF(ISEVEN(W13),MAX('Pump Design Summary'!$D$28:$H$28)+50,0)</f>
        <v>0</v>
      </c>
      <c r="Z13" s="49"/>
    </row>
    <row r="14" spans="2:26" x14ac:dyDescent="0.25">
      <c r="B14" s="183"/>
      <c r="C14" s="4"/>
      <c r="D14" s="4"/>
      <c r="E14" s="30">
        <f t="shared" si="1"/>
        <v>0</v>
      </c>
      <c r="F14" s="155" t="e">
        <f t="shared" si="0"/>
        <v>#DIV/0!</v>
      </c>
      <c r="G14" s="147">
        <f t="shared" si="2"/>
        <v>0</v>
      </c>
      <c r="H14" s="147">
        <f t="shared" si="3"/>
        <v>0</v>
      </c>
      <c r="I14" s="49"/>
      <c r="J14" s="49"/>
      <c r="U14" s="49"/>
      <c r="V14" s="49"/>
      <c r="W14" s="49">
        <v>12</v>
      </c>
      <c r="X14" s="49">
        <f>((('Pump Design Summary'!$E$16-'Pump Design Summary'!$D$16)/1000)*W14)+'Pump Design Summary'!$D$16</f>
        <v>0</v>
      </c>
      <c r="Y14" s="49">
        <f>IF(ISEVEN(W14),MAX('Pump Design Summary'!$D$28:$H$28)+50,0)</f>
        <v>50</v>
      </c>
      <c r="Z14" s="49"/>
    </row>
    <row r="15" spans="2:26" x14ac:dyDescent="0.25">
      <c r="B15" s="183"/>
      <c r="C15" s="4"/>
      <c r="D15" s="4"/>
      <c r="E15" s="30">
        <f t="shared" si="1"/>
        <v>0</v>
      </c>
      <c r="F15" s="155" t="e">
        <f t="shared" si="0"/>
        <v>#DIV/0!</v>
      </c>
      <c r="G15" s="147">
        <f t="shared" si="2"/>
        <v>0</v>
      </c>
      <c r="H15" s="147">
        <f t="shared" si="3"/>
        <v>0</v>
      </c>
      <c r="I15" s="49"/>
      <c r="J15" s="49"/>
      <c r="U15" s="49"/>
      <c r="V15" s="49"/>
      <c r="W15" s="49">
        <v>13</v>
      </c>
      <c r="X15" s="49">
        <f>((('Pump Design Summary'!$E$16-'Pump Design Summary'!$D$16)/1000)*W15)+'Pump Design Summary'!$D$16</f>
        <v>0</v>
      </c>
      <c r="Y15" s="49">
        <f>IF(ISEVEN(W15),MAX('Pump Design Summary'!$D$28:$H$28)+50,0)</f>
        <v>0</v>
      </c>
      <c r="Z15" s="49"/>
    </row>
    <row r="16" spans="2:26" x14ac:dyDescent="0.25">
      <c r="B16" s="183"/>
      <c r="C16" s="4"/>
      <c r="D16" s="4"/>
      <c r="E16" s="30">
        <f t="shared" si="1"/>
        <v>0</v>
      </c>
      <c r="F16" s="154" t="e">
        <f t="shared" si="0"/>
        <v>#DIV/0!</v>
      </c>
      <c r="G16" s="147">
        <f t="shared" si="2"/>
        <v>0</v>
      </c>
      <c r="H16" s="147">
        <f t="shared" si="3"/>
        <v>0</v>
      </c>
      <c r="I16" s="49"/>
      <c r="J16" s="49"/>
      <c r="U16" s="49"/>
      <c r="V16" s="49"/>
      <c r="W16" s="49">
        <v>14</v>
      </c>
      <c r="X16" s="49">
        <f>((('Pump Design Summary'!$E$16-'Pump Design Summary'!$D$16)/1000)*W16)+'Pump Design Summary'!$D$16</f>
        <v>0</v>
      </c>
      <c r="Y16" s="49">
        <f>IF(ISEVEN(W16),MAX('Pump Design Summary'!$D$28:$H$28)+50,0)</f>
        <v>50</v>
      </c>
      <c r="Z16" s="49"/>
    </row>
    <row r="17" spans="2:26" x14ac:dyDescent="0.25">
      <c r="B17" s="183"/>
      <c r="C17" s="4"/>
      <c r="D17" s="4"/>
      <c r="E17" s="30">
        <f t="shared" si="1"/>
        <v>0</v>
      </c>
      <c r="F17" s="154" t="e">
        <f t="shared" si="0"/>
        <v>#DIV/0!</v>
      </c>
      <c r="G17" s="147">
        <f t="shared" si="2"/>
        <v>0</v>
      </c>
      <c r="H17" s="147">
        <f t="shared" si="3"/>
        <v>0</v>
      </c>
      <c r="I17" s="49"/>
      <c r="J17" s="49"/>
      <c r="U17" s="49"/>
      <c r="V17" s="49"/>
      <c r="W17" s="49">
        <v>15</v>
      </c>
      <c r="X17" s="49">
        <f>((('Pump Design Summary'!$E$16-'Pump Design Summary'!$D$16)/1000)*W17)+'Pump Design Summary'!$D$16</f>
        <v>0</v>
      </c>
      <c r="Y17" s="49">
        <f>IF(ISEVEN(W17),MAX('Pump Design Summary'!$D$28:$H$28)+50,0)</f>
        <v>0</v>
      </c>
      <c r="Z17" s="49"/>
    </row>
    <row r="18" spans="2:26" ht="15.75" thickBot="1" x14ac:dyDescent="0.3">
      <c r="B18" s="184"/>
      <c r="C18" s="22"/>
      <c r="D18" s="22"/>
      <c r="E18" s="32">
        <f t="shared" si="1"/>
        <v>0</v>
      </c>
      <c r="F18" s="154" t="e">
        <f t="shared" si="0"/>
        <v>#DIV/0!</v>
      </c>
      <c r="G18" s="147">
        <f t="shared" si="2"/>
        <v>0</v>
      </c>
      <c r="H18" s="147">
        <f t="shared" si="3"/>
        <v>0</v>
      </c>
      <c r="I18" s="49"/>
      <c r="J18" s="49"/>
      <c r="U18" s="49"/>
      <c r="V18" s="49"/>
      <c r="W18" s="49">
        <v>16</v>
      </c>
      <c r="X18" s="49">
        <f>((('Pump Design Summary'!$E$16-'Pump Design Summary'!$D$16)/1000)*W18)+'Pump Design Summary'!$D$16</f>
        <v>0</v>
      </c>
      <c r="Y18" s="49">
        <f>IF(ISEVEN(W18),MAX('Pump Design Summary'!$D$28:$H$28)+50,0)</f>
        <v>50</v>
      </c>
      <c r="Z18" s="49"/>
    </row>
    <row r="19" spans="2:26" ht="30.75" customHeight="1" thickBot="1" x14ac:dyDescent="0.3">
      <c r="B19" s="176" t="s">
        <v>89</v>
      </c>
      <c r="C19" s="100" t="s">
        <v>13</v>
      </c>
      <c r="D19" s="101" t="s">
        <v>145</v>
      </c>
      <c r="E19" s="50" t="s">
        <v>103</v>
      </c>
      <c r="F19" s="49"/>
      <c r="G19" s="49"/>
      <c r="H19" s="49"/>
      <c r="I19" s="49"/>
      <c r="J19" s="49"/>
      <c r="U19" s="49"/>
      <c r="V19" s="49"/>
      <c r="W19" s="49">
        <v>17</v>
      </c>
      <c r="X19" s="49">
        <f>((('Pump Design Summary'!$E$16-'Pump Design Summary'!$D$16)/1000)*W19)+'Pump Design Summary'!$D$16</f>
        <v>0</v>
      </c>
      <c r="Y19" s="49">
        <f>IF(ISEVEN(W19),MAX('Pump Design Summary'!$D$28:$H$28)+50,0)</f>
        <v>0</v>
      </c>
      <c r="Z19" s="49"/>
    </row>
    <row r="20" spans="2:26" x14ac:dyDescent="0.25">
      <c r="B20" s="177"/>
      <c r="C20" s="4"/>
      <c r="D20" s="21"/>
      <c r="E20" s="51">
        <f>C20*2.5</f>
        <v>0</v>
      </c>
      <c r="F20" s="49"/>
      <c r="G20" s="49"/>
      <c r="H20" s="49"/>
      <c r="I20" s="60" t="s">
        <v>170</v>
      </c>
      <c r="J20" s="49"/>
      <c r="U20" s="49"/>
      <c r="V20" s="49"/>
      <c r="W20" s="49">
        <v>18</v>
      </c>
      <c r="X20" s="49">
        <f>((('Pump Design Summary'!$E$16-'Pump Design Summary'!$D$16)/1000)*W20)+'Pump Design Summary'!$D$16</f>
        <v>0</v>
      </c>
      <c r="Y20" s="49">
        <f>IF(ISEVEN(W20),MAX('Pump Design Summary'!$D$28:$H$28)+50,0)</f>
        <v>50</v>
      </c>
      <c r="Z20" s="49"/>
    </row>
    <row r="21" spans="2:26" x14ac:dyDescent="0.25">
      <c r="B21" s="177"/>
      <c r="C21" s="4"/>
      <c r="D21" s="4"/>
      <c r="E21" s="51">
        <f>C21*2.5</f>
        <v>0</v>
      </c>
      <c r="F21" s="49"/>
      <c r="G21" s="49"/>
      <c r="H21" s="49"/>
      <c r="I21" s="60" t="s">
        <v>171</v>
      </c>
      <c r="J21" s="49"/>
      <c r="U21" s="49"/>
      <c r="V21" s="49"/>
      <c r="W21" s="49">
        <v>19</v>
      </c>
      <c r="X21" s="49">
        <f>((('Pump Design Summary'!$E$16-'Pump Design Summary'!$D$16)/1000)*W21)+'Pump Design Summary'!$D$16</f>
        <v>0</v>
      </c>
      <c r="Y21" s="49">
        <f>IF(ISEVEN(W21),MAX('Pump Design Summary'!$D$28:$H$28)+50,0)</f>
        <v>0</v>
      </c>
      <c r="Z21" s="49"/>
    </row>
    <row r="22" spans="2:26" x14ac:dyDescent="0.25">
      <c r="B22" s="177"/>
      <c r="C22" s="4"/>
      <c r="D22" s="4"/>
      <c r="E22" s="51">
        <f>C22*2.5</f>
        <v>0</v>
      </c>
      <c r="F22" s="49"/>
      <c r="G22" s="49"/>
      <c r="H22" s="49"/>
      <c r="I22" s="60" t="s">
        <v>172</v>
      </c>
      <c r="J22" s="49"/>
      <c r="U22" s="49"/>
      <c r="V22" s="49"/>
      <c r="W22" s="49">
        <v>20</v>
      </c>
      <c r="X22" s="49">
        <f>((('Pump Design Summary'!$E$16-'Pump Design Summary'!$D$16)/1000)*W22)+'Pump Design Summary'!$D$16</f>
        <v>0</v>
      </c>
      <c r="Y22" s="49">
        <f>IF(ISEVEN(W22),MAX('Pump Design Summary'!$D$28:$H$28)+50,0)</f>
        <v>50</v>
      </c>
      <c r="Z22" s="49"/>
    </row>
    <row r="23" spans="2:26" x14ac:dyDescent="0.25">
      <c r="B23" s="177"/>
      <c r="C23" s="4"/>
      <c r="D23" s="4"/>
      <c r="E23" s="51">
        <f>C23*2.5</f>
        <v>0</v>
      </c>
      <c r="F23" s="49"/>
      <c r="G23" s="49"/>
      <c r="H23" s="49"/>
      <c r="I23" s="173" t="s">
        <v>173</v>
      </c>
      <c r="J23" s="49"/>
      <c r="U23" s="49"/>
      <c r="V23" s="49"/>
      <c r="W23" s="49">
        <v>21</v>
      </c>
      <c r="X23" s="49">
        <f>((('Pump Design Summary'!$E$16-'Pump Design Summary'!$D$16)/1000)*W23)+'Pump Design Summary'!$D$16</f>
        <v>0</v>
      </c>
      <c r="Y23" s="49">
        <f>IF(ISEVEN(W23),MAX('Pump Design Summary'!$D$28:$H$28)+50,0)</f>
        <v>0</v>
      </c>
      <c r="Z23" s="49"/>
    </row>
    <row r="24" spans="2:26" ht="15.75" thickBot="1" x14ac:dyDescent="0.3">
      <c r="B24" s="181"/>
      <c r="C24" s="22"/>
      <c r="D24" s="22"/>
      <c r="E24" s="51">
        <f>C24*2.5</f>
        <v>0</v>
      </c>
      <c r="F24" s="49"/>
      <c r="G24" s="49"/>
      <c r="H24" s="49"/>
      <c r="I24" s="49"/>
      <c r="J24" s="49"/>
      <c r="U24" s="49"/>
      <c r="V24" s="49"/>
      <c r="W24" s="49">
        <v>22</v>
      </c>
      <c r="X24" s="49">
        <f>((('Pump Design Summary'!$E$16-'Pump Design Summary'!$D$16)/1000)*W24)+'Pump Design Summary'!$D$16</f>
        <v>0</v>
      </c>
      <c r="Y24" s="49">
        <f>IF(ISEVEN(W24),MAX('Pump Design Summary'!$D$28:$H$28)+50,0)</f>
        <v>50</v>
      </c>
      <c r="Z24" s="49"/>
    </row>
    <row r="25" spans="2:26" ht="30.75" thickBot="1" x14ac:dyDescent="0.3">
      <c r="B25" s="176" t="s">
        <v>102</v>
      </c>
      <c r="C25" s="52" t="s">
        <v>2</v>
      </c>
      <c r="D25" s="52" t="s">
        <v>101</v>
      </c>
      <c r="E25" s="52" t="s">
        <v>95</v>
      </c>
      <c r="F25" s="52" t="s">
        <v>97</v>
      </c>
      <c r="G25" s="52" t="s">
        <v>98</v>
      </c>
      <c r="H25" s="52" t="s">
        <v>99</v>
      </c>
      <c r="I25" s="52" t="s">
        <v>100</v>
      </c>
      <c r="J25" s="53" t="s">
        <v>90</v>
      </c>
      <c r="U25" s="49"/>
      <c r="V25" s="49"/>
      <c r="W25" s="49">
        <v>23</v>
      </c>
      <c r="X25" s="49">
        <f>((('Pump Design Summary'!$E$16-'Pump Design Summary'!$D$16)/1000)*W25)+'Pump Design Summary'!$D$16</f>
        <v>0</v>
      </c>
      <c r="Y25" s="49">
        <f>IF(ISEVEN(W25),MAX('Pump Design Summary'!$D$28:$H$28)+50,0)</f>
        <v>0</v>
      </c>
      <c r="Z25" s="49"/>
    </row>
    <row r="26" spans="2:26" x14ac:dyDescent="0.25">
      <c r="B26" s="177"/>
      <c r="C26" s="30" t="s">
        <v>91</v>
      </c>
      <c r="D26" s="30">
        <f>'System Curve'!D6+'System Curve'!D8</f>
        <v>0</v>
      </c>
      <c r="E26" s="20">
        <f>'Pump Design Summary'!D29</f>
        <v>0</v>
      </c>
      <c r="F26" s="30">
        <v>33.96</v>
      </c>
      <c r="G26" s="30">
        <f>D26-'System Curve'!$D$5</f>
        <v>0</v>
      </c>
      <c r="H26" s="30">
        <v>0.3</v>
      </c>
      <c r="I26" s="170"/>
      <c r="J26" s="54">
        <f>F26+G26-H26-I26</f>
        <v>33.660000000000004</v>
      </c>
      <c r="U26" s="49"/>
      <c r="V26" s="49"/>
      <c r="W26" s="49">
        <v>24</v>
      </c>
      <c r="X26" s="49">
        <f>((('Pump Design Summary'!$E$16-'Pump Design Summary'!$D$16)/1000)*W26)+'Pump Design Summary'!$D$16</f>
        <v>0</v>
      </c>
      <c r="Y26" s="49">
        <f>IF(ISEVEN(W26),MAX('Pump Design Summary'!$D$28:$H$28)+50,0)</f>
        <v>50</v>
      </c>
      <c r="Z26" s="49"/>
    </row>
    <row r="27" spans="2:26" ht="32.25" customHeight="1" x14ac:dyDescent="0.25">
      <c r="B27" s="177"/>
      <c r="C27" s="30" t="s">
        <v>92</v>
      </c>
      <c r="D27" s="30">
        <f>'System Curve'!D6+'System Curve'!D10</f>
        <v>0</v>
      </c>
      <c r="E27" s="20">
        <f>'Pump Design Summary'!E29</f>
        <v>0</v>
      </c>
      <c r="F27" s="30">
        <v>33.96</v>
      </c>
      <c r="G27" s="30">
        <f>D27-'System Curve'!$D$5</f>
        <v>0</v>
      </c>
      <c r="H27" s="30">
        <v>0.3</v>
      </c>
      <c r="I27" s="171"/>
      <c r="J27" s="54">
        <f t="shared" ref="J27:J30" si="4">F27+G27-H27-I27</f>
        <v>33.660000000000004</v>
      </c>
      <c r="U27" s="49"/>
      <c r="V27" s="49"/>
      <c r="W27" s="49">
        <v>25</v>
      </c>
      <c r="X27" s="49">
        <f>((('Pump Design Summary'!$E$16-'Pump Design Summary'!$D$16)/1000)*W27)+'Pump Design Summary'!$D$16</f>
        <v>0</v>
      </c>
      <c r="Y27" s="49">
        <f>IF(ISEVEN(W27),MAX('Pump Design Summary'!$D$28:$H$28)+50,0)</f>
        <v>0</v>
      </c>
      <c r="Z27" s="49"/>
    </row>
    <row r="28" spans="2:26" x14ac:dyDescent="0.25">
      <c r="B28" s="177"/>
      <c r="C28" s="30" t="s">
        <v>93</v>
      </c>
      <c r="D28" s="30">
        <f>'System Curve'!D6+'System Curve'!D9</f>
        <v>0</v>
      </c>
      <c r="E28" s="20">
        <f>'Pump Design Summary'!F29/2</f>
        <v>0</v>
      </c>
      <c r="F28" s="30">
        <v>33.96</v>
      </c>
      <c r="G28" s="30">
        <f>D28-'System Curve'!$D$5</f>
        <v>0</v>
      </c>
      <c r="H28" s="30">
        <v>0.3</v>
      </c>
      <c r="I28" s="171"/>
      <c r="J28" s="54">
        <f t="shared" si="4"/>
        <v>33.660000000000004</v>
      </c>
      <c r="S28" s="49" t="s">
        <v>120</v>
      </c>
      <c r="T28" s="49"/>
      <c r="U28" s="49"/>
      <c r="V28" s="49"/>
      <c r="W28" s="49">
        <v>26</v>
      </c>
      <c r="X28" s="49">
        <f>((('Pump Design Summary'!$E$16-'Pump Design Summary'!$D$16)/1000)*W28)+'Pump Design Summary'!$D$16</f>
        <v>0</v>
      </c>
      <c r="Y28" s="49">
        <f>IF(ISEVEN(W28),MAX('Pump Design Summary'!$D$28:$H$28)+50,0)</f>
        <v>50</v>
      </c>
      <c r="Z28" s="49"/>
    </row>
    <row r="29" spans="2:26" x14ac:dyDescent="0.25">
      <c r="B29" s="177"/>
      <c r="C29" s="30" t="s">
        <v>94</v>
      </c>
      <c r="D29" s="30">
        <f>'System Curve'!D6+'System Curve'!D11</f>
        <v>0</v>
      </c>
      <c r="E29" s="20">
        <f>'Pump Design Summary'!G29/2</f>
        <v>0</v>
      </c>
      <c r="F29" s="30">
        <v>33.96</v>
      </c>
      <c r="G29" s="30">
        <f>D29-'System Curve'!$D$5</f>
        <v>0</v>
      </c>
      <c r="H29" s="30">
        <v>0.3</v>
      </c>
      <c r="I29" s="171"/>
      <c r="J29" s="54">
        <f t="shared" si="4"/>
        <v>33.660000000000004</v>
      </c>
      <c r="S29" s="49" t="s">
        <v>116</v>
      </c>
      <c r="T29" s="49" t="e">
        <f>INDEX(LINEST(C20:C24,D20:D24^{1,2,3}),1)</f>
        <v>#VALUE!</v>
      </c>
      <c r="U29" s="49"/>
      <c r="V29" s="49"/>
      <c r="W29" s="49">
        <v>27</v>
      </c>
      <c r="X29" s="49">
        <f>((('Pump Design Summary'!$E$16-'Pump Design Summary'!$D$16)/1000)*W29)+'Pump Design Summary'!$D$16</f>
        <v>0</v>
      </c>
      <c r="Y29" s="49">
        <f>IF(ISEVEN(W29),MAX('Pump Design Summary'!$D$28:$H$28)+50,0)</f>
        <v>0</v>
      </c>
      <c r="Z29" s="49"/>
    </row>
    <row r="30" spans="2:26" ht="15.75" thickBot="1" x14ac:dyDescent="0.3">
      <c r="B30" s="181"/>
      <c r="C30" s="32" t="s">
        <v>7</v>
      </c>
      <c r="D30" s="32">
        <f>'System Curve'!D6+'System Curve'!D12</f>
        <v>0</v>
      </c>
      <c r="E30" s="55">
        <f>'Pump Design Summary'!H29/2</f>
        <v>0</v>
      </c>
      <c r="F30" s="32">
        <v>33.96</v>
      </c>
      <c r="G30" s="32">
        <f>D30-'System Curve'!$D$5</f>
        <v>0</v>
      </c>
      <c r="H30" s="32">
        <v>0.3</v>
      </c>
      <c r="I30" s="172"/>
      <c r="J30" s="56">
        <f t="shared" si="4"/>
        <v>33.660000000000004</v>
      </c>
      <c r="S30" s="49" t="s">
        <v>117</v>
      </c>
      <c r="T30" s="49" t="e">
        <f>INDEX(LINEST(C20:C24,D20:D24^{1,2,3}),1,2)</f>
        <v>#VALUE!</v>
      </c>
      <c r="U30" s="49"/>
      <c r="V30" s="49"/>
      <c r="W30" s="49">
        <v>28</v>
      </c>
      <c r="X30" s="49">
        <f>((('Pump Design Summary'!$E$16-'Pump Design Summary'!$D$16)/1000)*W30)+'Pump Design Summary'!$D$16</f>
        <v>0</v>
      </c>
      <c r="Y30" s="49">
        <f>IF(ISEVEN(W30),MAX('Pump Design Summary'!$D$28:$H$28)+50,0)</f>
        <v>50</v>
      </c>
      <c r="Z30" s="49"/>
    </row>
    <row r="31" spans="2:26" x14ac:dyDescent="0.25">
      <c r="S31" s="49" t="s">
        <v>118</v>
      </c>
      <c r="T31" s="49" t="e">
        <f>INDEX(LINEST(C20:C24,D20:D24^{1,2,3}),1,3)</f>
        <v>#VALUE!</v>
      </c>
      <c r="U31" s="49"/>
      <c r="V31" s="49"/>
      <c r="W31" s="49">
        <v>29</v>
      </c>
      <c r="X31" s="49">
        <f>((('Pump Design Summary'!$E$16-'Pump Design Summary'!$D$16)/1000)*W31)+'Pump Design Summary'!$D$16</f>
        <v>0</v>
      </c>
      <c r="Y31" s="49">
        <f>IF(ISEVEN(W31),MAX('Pump Design Summary'!$D$28:$H$28)+50,0)</f>
        <v>0</v>
      </c>
      <c r="Z31" s="49"/>
    </row>
    <row r="32" spans="2:26" x14ac:dyDescent="0.25">
      <c r="S32" s="49" t="s">
        <v>119</v>
      </c>
      <c r="T32" s="49" t="e">
        <f>INDEX(LINEST(C20:C24,D20:D24^{1,2,3}),1,4)</f>
        <v>#VALUE!</v>
      </c>
      <c r="U32" s="49"/>
      <c r="V32" s="49"/>
      <c r="W32" s="49">
        <v>30</v>
      </c>
      <c r="X32" s="49">
        <f>((('Pump Design Summary'!$E$16-'Pump Design Summary'!$D$16)/1000)*W32)+'Pump Design Summary'!$D$16</f>
        <v>0</v>
      </c>
      <c r="Y32" s="49">
        <f>IF(ISEVEN(W32),MAX('Pump Design Summary'!$D$28:$H$28)+50,0)</f>
        <v>50</v>
      </c>
      <c r="Z32" s="49"/>
    </row>
    <row r="33" spans="2:26" x14ac:dyDescent="0.25">
      <c r="U33" s="49"/>
      <c r="V33" s="49"/>
      <c r="W33" s="49">
        <v>31</v>
      </c>
      <c r="X33" s="49">
        <f>((('Pump Design Summary'!$E$16-'Pump Design Summary'!$D$16)/1000)*W33)+'Pump Design Summary'!$D$16</f>
        <v>0</v>
      </c>
      <c r="Y33" s="49">
        <f>IF(ISEVEN(W33),MAX('Pump Design Summary'!$D$28:$H$28)+50,0)</f>
        <v>0</v>
      </c>
      <c r="Z33" s="49"/>
    </row>
    <row r="34" spans="2:26" ht="18.75" x14ac:dyDescent="0.3">
      <c r="B34" s="76" t="s">
        <v>134</v>
      </c>
      <c r="U34" s="49"/>
      <c r="V34" s="49"/>
      <c r="W34" s="49">
        <v>32</v>
      </c>
      <c r="X34" s="49">
        <f>((('Pump Design Summary'!$E$16-'Pump Design Summary'!$D$16)/1000)*W34)+'Pump Design Summary'!$D$16</f>
        <v>0</v>
      </c>
      <c r="Y34" s="49">
        <f>IF(ISEVEN(W34),MAX('Pump Design Summary'!$D$28:$H$28)+50,0)</f>
        <v>50</v>
      </c>
      <c r="Z34" s="49"/>
    </row>
    <row r="35" spans="2:26" x14ac:dyDescent="0.25">
      <c r="B35" s="75" t="s">
        <v>140</v>
      </c>
      <c r="U35" s="49"/>
      <c r="V35" s="49"/>
      <c r="W35" s="49">
        <v>33</v>
      </c>
      <c r="X35" s="49">
        <f>((('Pump Design Summary'!$E$16-'Pump Design Summary'!$D$16)/1000)*W35)+'Pump Design Summary'!$D$16</f>
        <v>0</v>
      </c>
      <c r="Y35" s="49">
        <f>IF(ISEVEN(W35),MAX('Pump Design Summary'!$D$28:$H$28)+50,0)</f>
        <v>0</v>
      </c>
      <c r="Z35" s="49"/>
    </row>
    <row r="36" spans="2:26" x14ac:dyDescent="0.25">
      <c r="B36" s="75" t="s">
        <v>141</v>
      </c>
      <c r="U36" s="49"/>
      <c r="V36" s="49"/>
      <c r="W36" s="49">
        <v>34</v>
      </c>
      <c r="X36" s="49">
        <f>((('Pump Design Summary'!$E$16-'Pump Design Summary'!$D$16)/1000)*W36)+'Pump Design Summary'!$D$16</f>
        <v>0</v>
      </c>
      <c r="Y36" s="49">
        <f>IF(ISEVEN(W36),MAX('Pump Design Summary'!$D$28:$H$28)+50,0)</f>
        <v>50</v>
      </c>
      <c r="Z36" s="49"/>
    </row>
    <row r="37" spans="2:26" x14ac:dyDescent="0.25">
      <c r="B37" s="75"/>
      <c r="U37" s="49"/>
      <c r="V37" s="49"/>
      <c r="W37" s="49"/>
      <c r="X37" s="49"/>
      <c r="Y37" s="49"/>
      <c r="Z37" s="49"/>
    </row>
    <row r="38" spans="2:26" x14ac:dyDescent="0.25">
      <c r="C38" s="1" t="s">
        <v>135</v>
      </c>
      <c r="D38" s="88">
        <v>12</v>
      </c>
      <c r="E38" s="1" t="s">
        <v>31</v>
      </c>
      <c r="U38" s="49"/>
      <c r="V38" s="49"/>
      <c r="W38" s="49">
        <v>35</v>
      </c>
      <c r="X38" s="49">
        <f>((('Pump Design Summary'!$E$16-'Pump Design Summary'!$D$16)/1000)*W38)+'Pump Design Summary'!$D$16</f>
        <v>0</v>
      </c>
      <c r="Y38" s="49">
        <f>IF(ISEVEN(W38),MAX('Pump Design Summary'!$D$28:$H$28)+50,0)</f>
        <v>0</v>
      </c>
      <c r="Z38" s="49"/>
    </row>
    <row r="39" spans="2:26" ht="15.75" thickBot="1" x14ac:dyDescent="0.3">
      <c r="C39" s="1" t="s">
        <v>136</v>
      </c>
      <c r="D39" s="88">
        <v>12.5</v>
      </c>
      <c r="E39" s="1" t="s">
        <v>31</v>
      </c>
      <c r="U39" s="49"/>
      <c r="V39" s="49"/>
      <c r="W39" s="49">
        <v>36</v>
      </c>
      <c r="X39" s="49">
        <f>((('Pump Design Summary'!$E$16-'Pump Design Summary'!$D$16)/1000)*W39)+'Pump Design Summary'!$D$16</f>
        <v>0</v>
      </c>
      <c r="Y39" s="49">
        <f>IF(ISEVEN(W39),MAX('Pump Design Summary'!$D$28:$H$28)+50,0)</f>
        <v>50</v>
      </c>
      <c r="Z39" s="49"/>
    </row>
    <row r="40" spans="2:26" ht="15.75" thickBot="1" x14ac:dyDescent="0.3">
      <c r="C40" s="199" t="s">
        <v>135</v>
      </c>
      <c r="D40" s="200"/>
      <c r="E40" s="201"/>
      <c r="F40" s="199" t="s">
        <v>136</v>
      </c>
      <c r="G40" s="200"/>
      <c r="H40" s="201"/>
      <c r="U40" s="49"/>
      <c r="V40" s="49"/>
      <c r="W40" s="49">
        <v>37</v>
      </c>
      <c r="X40" s="49">
        <f>((('Pump Design Summary'!$E$16-'Pump Design Summary'!$D$16)/1000)*W40)+'Pump Design Summary'!$D$16</f>
        <v>0</v>
      </c>
      <c r="Y40" s="49">
        <f>IF(ISEVEN(W40),MAX('Pump Design Summary'!$D$28:$H$28)+50,0)</f>
        <v>0</v>
      </c>
      <c r="Z40" s="49"/>
    </row>
    <row r="41" spans="2:26" ht="15.75" thickBot="1" x14ac:dyDescent="0.3">
      <c r="C41" s="77" t="s">
        <v>137</v>
      </c>
      <c r="D41" s="77" t="s">
        <v>88</v>
      </c>
      <c r="E41" s="77" t="s">
        <v>138</v>
      </c>
      <c r="F41" s="77" t="s">
        <v>137</v>
      </c>
      <c r="G41" s="77" t="s">
        <v>88</v>
      </c>
      <c r="H41" s="77" t="s">
        <v>139</v>
      </c>
      <c r="U41" s="49"/>
      <c r="V41" s="49"/>
      <c r="W41" s="49">
        <v>38</v>
      </c>
      <c r="X41" s="49">
        <f>((('Pump Design Summary'!$E$16-'Pump Design Summary'!$D$16)/1000)*W41)+'Pump Design Summary'!$D$16</f>
        <v>0</v>
      </c>
      <c r="Y41" s="49">
        <f>IF(ISEVEN(W41),MAX('Pump Design Summary'!$D$28:$H$28)+50,0)</f>
        <v>50</v>
      </c>
      <c r="Z41" s="49"/>
    </row>
    <row r="42" spans="2:26" x14ac:dyDescent="0.25">
      <c r="C42" s="78"/>
      <c r="D42" s="78"/>
      <c r="E42" s="83"/>
      <c r="F42" s="85">
        <f>C42*(($D$39/$D$38)^2)</f>
        <v>0</v>
      </c>
      <c r="G42" s="85">
        <f>D42*($D$39/$D$38)</f>
        <v>0</v>
      </c>
      <c r="H42" s="86">
        <f>IF($D$39&lt;$D$38,(1-(($D$39/$D$38)^0.2)*(1-E42)),(1-((1-E42)/(($D$39/$D$38)^0.2))))</f>
        <v>8.1311607174336942E-3</v>
      </c>
      <c r="U42" s="49"/>
      <c r="V42" s="49"/>
      <c r="W42" s="49">
        <v>39</v>
      </c>
      <c r="X42" s="49">
        <f>((('Pump Design Summary'!$E$16-'Pump Design Summary'!$D$16)/1000)*W42)+'Pump Design Summary'!$D$16</f>
        <v>0</v>
      </c>
      <c r="Y42" s="49">
        <f>IF(ISEVEN(W42),MAX('Pump Design Summary'!$D$28:$H$28)+50,0)</f>
        <v>0</v>
      </c>
      <c r="Z42" s="49"/>
    </row>
    <row r="43" spans="2:26" x14ac:dyDescent="0.25">
      <c r="C43" s="78"/>
      <c r="D43" s="78"/>
      <c r="E43" s="83"/>
      <c r="F43" s="79">
        <f t="shared" ref="F43:F51" si="5">C43*(($D$39/$D$38)^2)</f>
        <v>0</v>
      </c>
      <c r="G43" s="79">
        <f t="shared" ref="G43:G51" si="6">D43*($D$39/$D$38)</f>
        <v>0</v>
      </c>
      <c r="H43" s="82">
        <f t="shared" ref="H43:H51" si="7">IF($D$39&lt;$D$38,(1-(($D$39/$D$38)^0.2)*(1-E43)),(1-((1-E43)/(($D$39/$D$38)^0.2))))</f>
        <v>8.1311607174336942E-3</v>
      </c>
      <c r="K43" s="49"/>
      <c r="L43" s="49"/>
      <c r="M43" s="49"/>
      <c r="N43" s="49"/>
      <c r="U43" s="49"/>
      <c r="V43" s="49"/>
      <c r="W43" s="49">
        <v>40</v>
      </c>
      <c r="X43" s="49">
        <f>((('Pump Design Summary'!$E$16-'Pump Design Summary'!$D$16)/1000)*W43)+'Pump Design Summary'!$D$16</f>
        <v>0</v>
      </c>
      <c r="Y43" s="49">
        <f>IF(ISEVEN(W43),MAX('Pump Design Summary'!$D$28:$H$28)+50,0)</f>
        <v>50</v>
      </c>
      <c r="Z43" s="49"/>
    </row>
    <row r="44" spans="2:26" x14ac:dyDescent="0.25">
      <c r="C44" s="78"/>
      <c r="D44" s="78"/>
      <c r="E44" s="83"/>
      <c r="F44" s="79">
        <f t="shared" si="5"/>
        <v>0</v>
      </c>
      <c r="G44" s="79">
        <f t="shared" si="6"/>
        <v>0</v>
      </c>
      <c r="H44" s="82">
        <f t="shared" si="7"/>
        <v>8.1311607174336942E-3</v>
      </c>
      <c r="K44" s="49"/>
      <c r="L44" s="49"/>
      <c r="U44" s="49"/>
      <c r="V44" s="49"/>
      <c r="W44" s="49">
        <v>41</v>
      </c>
      <c r="X44" s="49">
        <f>((('Pump Design Summary'!$E$16-'Pump Design Summary'!$D$16)/1000)*W44)+'Pump Design Summary'!$D$16</f>
        <v>0</v>
      </c>
      <c r="Y44" s="49">
        <f>IF(ISEVEN(W44),MAX('Pump Design Summary'!$D$28:$H$28)+50,0)</f>
        <v>0</v>
      </c>
      <c r="Z44" s="49"/>
    </row>
    <row r="45" spans="2:26" x14ac:dyDescent="0.25">
      <c r="C45" s="78"/>
      <c r="D45" s="78"/>
      <c r="E45" s="83"/>
      <c r="F45" s="79">
        <f t="shared" si="5"/>
        <v>0</v>
      </c>
      <c r="G45" s="79">
        <f t="shared" si="6"/>
        <v>0</v>
      </c>
      <c r="H45" s="82">
        <f t="shared" si="7"/>
        <v>8.1311607174336942E-3</v>
      </c>
      <c r="K45" s="49"/>
      <c r="L45" s="49"/>
      <c r="U45" s="49"/>
      <c r="V45" s="49"/>
      <c r="W45" s="49">
        <v>42</v>
      </c>
      <c r="X45" s="49">
        <f>((('Pump Design Summary'!$E$16-'Pump Design Summary'!$D$16)/1000)*W45)+'Pump Design Summary'!$D$16</f>
        <v>0</v>
      </c>
      <c r="Y45" s="49">
        <f>IF(ISEVEN(W45),MAX('Pump Design Summary'!$D$28:$H$28)+50,0)</f>
        <v>50</v>
      </c>
      <c r="Z45" s="49"/>
    </row>
    <row r="46" spans="2:26" x14ac:dyDescent="0.25">
      <c r="C46" s="78"/>
      <c r="D46" s="78"/>
      <c r="E46" s="83"/>
      <c r="F46" s="79">
        <f t="shared" si="5"/>
        <v>0</v>
      </c>
      <c r="G46" s="79">
        <f t="shared" si="6"/>
        <v>0</v>
      </c>
      <c r="H46" s="82">
        <f t="shared" si="7"/>
        <v>8.1311607174336942E-3</v>
      </c>
      <c r="K46" s="49"/>
      <c r="L46" s="49"/>
      <c r="U46" s="49"/>
      <c r="V46" s="49"/>
      <c r="W46" s="49">
        <v>43</v>
      </c>
      <c r="X46" s="49">
        <f>((('Pump Design Summary'!$E$16-'Pump Design Summary'!$D$16)/1000)*W46)+'Pump Design Summary'!$D$16</f>
        <v>0</v>
      </c>
      <c r="Y46" s="49">
        <f>IF(ISEVEN(W46),MAX('Pump Design Summary'!$D$28:$H$28)+50,0)</f>
        <v>0</v>
      </c>
      <c r="Z46" s="49"/>
    </row>
    <row r="47" spans="2:26" x14ac:dyDescent="0.25">
      <c r="C47" s="78"/>
      <c r="D47" s="78"/>
      <c r="E47" s="83"/>
      <c r="F47" s="79">
        <f t="shared" si="5"/>
        <v>0</v>
      </c>
      <c r="G47" s="79">
        <f t="shared" si="6"/>
        <v>0</v>
      </c>
      <c r="H47" s="82">
        <f t="shared" si="7"/>
        <v>8.1311607174336942E-3</v>
      </c>
      <c r="K47" s="49"/>
      <c r="L47" s="49"/>
      <c r="U47" s="49"/>
      <c r="V47" s="49"/>
      <c r="W47" s="49">
        <v>44</v>
      </c>
      <c r="X47" s="49">
        <f>((('Pump Design Summary'!$E$16-'Pump Design Summary'!$D$16)/1000)*W47)+'Pump Design Summary'!$D$16</f>
        <v>0</v>
      </c>
      <c r="Y47" s="49">
        <f>IF(ISEVEN(W47),MAX('Pump Design Summary'!$D$28:$H$28)+50,0)</f>
        <v>50</v>
      </c>
      <c r="Z47" s="49"/>
    </row>
    <row r="48" spans="2:26" x14ac:dyDescent="0.25">
      <c r="C48" s="78"/>
      <c r="D48" s="78"/>
      <c r="E48" s="83"/>
      <c r="F48" s="79">
        <f t="shared" si="5"/>
        <v>0</v>
      </c>
      <c r="G48" s="79">
        <f t="shared" si="6"/>
        <v>0</v>
      </c>
      <c r="H48" s="82">
        <f t="shared" si="7"/>
        <v>8.1311607174336942E-3</v>
      </c>
      <c r="K48" s="49"/>
      <c r="L48" s="49"/>
      <c r="U48" s="49"/>
      <c r="V48" s="49"/>
      <c r="W48" s="49">
        <v>45</v>
      </c>
      <c r="X48" s="49">
        <f>((('Pump Design Summary'!$E$16-'Pump Design Summary'!$D$16)/1000)*W48)+'Pump Design Summary'!$D$16</f>
        <v>0</v>
      </c>
      <c r="Y48" s="49">
        <f>IF(ISEVEN(W48),MAX('Pump Design Summary'!$D$28:$H$28)+50,0)</f>
        <v>0</v>
      </c>
      <c r="Z48" s="49"/>
    </row>
    <row r="49" spans="3:26" x14ac:dyDescent="0.25">
      <c r="C49" s="78"/>
      <c r="D49" s="78"/>
      <c r="E49" s="83"/>
      <c r="F49" s="79">
        <f t="shared" si="5"/>
        <v>0</v>
      </c>
      <c r="G49" s="79">
        <f t="shared" si="6"/>
        <v>0</v>
      </c>
      <c r="H49" s="82">
        <f t="shared" si="7"/>
        <v>8.1311607174336942E-3</v>
      </c>
      <c r="U49" s="49"/>
      <c r="V49" s="49"/>
      <c r="W49" s="49">
        <v>46</v>
      </c>
      <c r="X49" s="49">
        <f>((('Pump Design Summary'!$E$16-'Pump Design Summary'!$D$16)/1000)*W49)+'Pump Design Summary'!$D$16</f>
        <v>0</v>
      </c>
      <c r="Y49" s="49">
        <f>IF(ISEVEN(W49),MAX('Pump Design Summary'!$D$28:$H$28)+50,0)</f>
        <v>50</v>
      </c>
      <c r="Z49" s="49"/>
    </row>
    <row r="50" spans="3:26" x14ac:dyDescent="0.25">
      <c r="C50" s="78"/>
      <c r="D50" s="78"/>
      <c r="E50" s="83"/>
      <c r="F50" s="79">
        <f t="shared" si="5"/>
        <v>0</v>
      </c>
      <c r="G50" s="79">
        <f t="shared" si="6"/>
        <v>0</v>
      </c>
      <c r="H50" s="82">
        <f t="shared" si="7"/>
        <v>8.1311607174336942E-3</v>
      </c>
      <c r="U50" s="49"/>
      <c r="V50" s="49"/>
      <c r="W50" s="49">
        <v>47</v>
      </c>
      <c r="X50" s="49">
        <f>((('Pump Design Summary'!$E$16-'Pump Design Summary'!$D$16)/1000)*W50)+'Pump Design Summary'!$D$16</f>
        <v>0</v>
      </c>
      <c r="Y50" s="49">
        <f>IF(ISEVEN(W50),MAX('Pump Design Summary'!$D$28:$H$28)+50,0)</f>
        <v>0</v>
      </c>
      <c r="Z50" s="49"/>
    </row>
    <row r="51" spans="3:26" ht="15.75" thickBot="1" x14ac:dyDescent="0.3">
      <c r="C51" s="80"/>
      <c r="D51" s="80"/>
      <c r="E51" s="84"/>
      <c r="F51" s="81">
        <f t="shared" si="5"/>
        <v>0</v>
      </c>
      <c r="G51" s="81">
        <f t="shared" si="6"/>
        <v>0</v>
      </c>
      <c r="H51" s="87">
        <f t="shared" si="7"/>
        <v>8.1311607174336942E-3</v>
      </c>
      <c r="U51" s="49"/>
      <c r="V51" s="49"/>
      <c r="W51" s="49">
        <v>48</v>
      </c>
      <c r="X51" s="49">
        <f>((('Pump Design Summary'!$E$16-'Pump Design Summary'!$D$16)/1000)*W51)+'Pump Design Summary'!$D$16</f>
        <v>0</v>
      </c>
      <c r="Y51" s="49">
        <f>IF(ISEVEN(W51),MAX('Pump Design Summary'!$D$28:$H$28)+50,0)</f>
        <v>50</v>
      </c>
      <c r="Z51" s="49"/>
    </row>
    <row r="52" spans="3:26" x14ac:dyDescent="0.25">
      <c r="U52" s="49"/>
      <c r="V52" s="49"/>
      <c r="W52" s="49">
        <v>49</v>
      </c>
      <c r="X52" s="49">
        <f>((('Pump Design Summary'!$E$16-'Pump Design Summary'!$D$16)/1000)*W52)+'Pump Design Summary'!$D$16</f>
        <v>0</v>
      </c>
      <c r="Y52" s="49">
        <f>IF(ISEVEN(W52),MAX('Pump Design Summary'!$D$28:$H$28)+50,0)</f>
        <v>0</v>
      </c>
      <c r="Z52" s="49"/>
    </row>
    <row r="53" spans="3:26" x14ac:dyDescent="0.25">
      <c r="U53" s="49"/>
      <c r="V53" s="49"/>
      <c r="W53" s="49">
        <v>50</v>
      </c>
      <c r="X53" s="49">
        <f>((('Pump Design Summary'!$E$16-'Pump Design Summary'!$D$16)/1000)*W53)+'Pump Design Summary'!$D$16</f>
        <v>0</v>
      </c>
      <c r="Y53" s="49">
        <f>IF(ISEVEN(W53),MAX('Pump Design Summary'!$D$28:$H$28)+50,0)</f>
        <v>50</v>
      </c>
      <c r="Z53" s="49"/>
    </row>
    <row r="54" spans="3:26" x14ac:dyDescent="0.25">
      <c r="U54" s="49"/>
      <c r="V54" s="49"/>
      <c r="W54" s="49">
        <v>51</v>
      </c>
      <c r="X54" s="49">
        <f>((('Pump Design Summary'!$E$16-'Pump Design Summary'!$D$16)/1000)*W54)+'Pump Design Summary'!$D$16</f>
        <v>0</v>
      </c>
      <c r="Y54" s="49">
        <f>IF(ISEVEN(W54),MAX('Pump Design Summary'!$D$28:$H$28)+50,0)</f>
        <v>0</v>
      </c>
      <c r="Z54" s="49"/>
    </row>
    <row r="55" spans="3:26" x14ac:dyDescent="0.25">
      <c r="U55" s="49"/>
      <c r="V55" s="49"/>
      <c r="W55" s="49">
        <v>52</v>
      </c>
      <c r="X55" s="49">
        <f>((('Pump Design Summary'!$E$16-'Pump Design Summary'!$D$16)/1000)*W55)+'Pump Design Summary'!$D$16</f>
        <v>0</v>
      </c>
      <c r="Y55" s="49">
        <f>IF(ISEVEN(W55),MAX('Pump Design Summary'!$D$28:$H$28)+50,0)</f>
        <v>50</v>
      </c>
      <c r="Z55" s="49"/>
    </row>
    <row r="56" spans="3:26" x14ac:dyDescent="0.25">
      <c r="U56" s="49"/>
      <c r="V56" s="49"/>
      <c r="W56" s="49">
        <v>53</v>
      </c>
      <c r="X56" s="49">
        <f>((('Pump Design Summary'!$E$16-'Pump Design Summary'!$D$16)/1000)*W56)+'Pump Design Summary'!$D$16</f>
        <v>0</v>
      </c>
      <c r="Y56" s="49">
        <f>IF(ISEVEN(W56),MAX('Pump Design Summary'!$D$28:$H$28)+50,0)</f>
        <v>0</v>
      </c>
      <c r="Z56" s="49"/>
    </row>
    <row r="57" spans="3:26" x14ac:dyDescent="0.25">
      <c r="U57" s="49"/>
      <c r="V57" s="49"/>
      <c r="W57" s="49">
        <v>54</v>
      </c>
      <c r="X57" s="49">
        <f>((('Pump Design Summary'!$E$16-'Pump Design Summary'!$D$16)/1000)*W57)+'Pump Design Summary'!$D$16</f>
        <v>0</v>
      </c>
      <c r="Y57" s="49">
        <f>IF(ISEVEN(W57),MAX('Pump Design Summary'!$D$28:$H$28)+50,0)</f>
        <v>50</v>
      </c>
      <c r="Z57" s="49"/>
    </row>
    <row r="58" spans="3:26" x14ac:dyDescent="0.25">
      <c r="U58" s="49"/>
      <c r="V58" s="49"/>
      <c r="W58" s="49">
        <v>55</v>
      </c>
      <c r="X58" s="49">
        <f>((('Pump Design Summary'!$E$16-'Pump Design Summary'!$D$16)/1000)*W58)+'Pump Design Summary'!$D$16</f>
        <v>0</v>
      </c>
      <c r="Y58" s="49">
        <f>IF(ISEVEN(W58),MAX('Pump Design Summary'!$D$28:$H$28)+50,0)</f>
        <v>0</v>
      </c>
      <c r="Z58" s="49"/>
    </row>
    <row r="59" spans="3:26" x14ac:dyDescent="0.25">
      <c r="U59" s="49"/>
      <c r="V59" s="49"/>
      <c r="W59" s="49">
        <v>56</v>
      </c>
      <c r="X59" s="49">
        <f>((('Pump Design Summary'!$E$16-'Pump Design Summary'!$D$16)/1000)*W59)+'Pump Design Summary'!$D$16</f>
        <v>0</v>
      </c>
      <c r="Y59" s="49">
        <f>IF(ISEVEN(W59),MAX('Pump Design Summary'!$D$28:$H$28)+50,0)</f>
        <v>50</v>
      </c>
      <c r="Z59" s="49"/>
    </row>
    <row r="60" spans="3:26" x14ac:dyDescent="0.25">
      <c r="U60" s="49"/>
      <c r="V60" s="49"/>
      <c r="W60" s="49">
        <v>57</v>
      </c>
      <c r="X60" s="49">
        <f>((('Pump Design Summary'!$E$16-'Pump Design Summary'!$D$16)/1000)*W60)+'Pump Design Summary'!$D$16</f>
        <v>0</v>
      </c>
      <c r="Y60" s="49">
        <f>IF(ISEVEN(W60),MAX('Pump Design Summary'!$D$28:$H$28)+50,0)</f>
        <v>0</v>
      </c>
      <c r="Z60" s="49"/>
    </row>
    <row r="61" spans="3:26" x14ac:dyDescent="0.25">
      <c r="U61" s="49"/>
      <c r="V61" s="49"/>
      <c r="W61" s="49">
        <v>58</v>
      </c>
      <c r="X61" s="49">
        <f>((('Pump Design Summary'!$E$16-'Pump Design Summary'!$D$16)/1000)*W61)+'Pump Design Summary'!$D$16</f>
        <v>0</v>
      </c>
      <c r="Y61" s="49">
        <f>IF(ISEVEN(W61),MAX('Pump Design Summary'!$D$28:$H$28)+50,0)</f>
        <v>50</v>
      </c>
      <c r="Z61" s="49"/>
    </row>
    <row r="62" spans="3:26" x14ac:dyDescent="0.25">
      <c r="U62" s="49"/>
      <c r="V62" s="49"/>
      <c r="W62" s="49">
        <v>59</v>
      </c>
      <c r="X62" s="49">
        <f>((('Pump Design Summary'!$E$16-'Pump Design Summary'!$D$16)/1000)*W62)+'Pump Design Summary'!$D$16</f>
        <v>0</v>
      </c>
      <c r="Y62" s="49">
        <f>IF(ISEVEN(W62),MAX('Pump Design Summary'!$D$28:$H$28)+50,0)</f>
        <v>0</v>
      </c>
      <c r="Z62" s="49"/>
    </row>
    <row r="63" spans="3:26" x14ac:dyDescent="0.25">
      <c r="U63" s="49"/>
      <c r="V63" s="49"/>
      <c r="W63" s="49">
        <v>60</v>
      </c>
      <c r="X63" s="49">
        <f>((('Pump Design Summary'!$E$16-'Pump Design Summary'!$D$16)/1000)*W63)+'Pump Design Summary'!$D$16</f>
        <v>0</v>
      </c>
      <c r="Y63" s="49">
        <f>IF(ISEVEN(W63),MAX('Pump Design Summary'!$D$28:$H$28)+50,0)</f>
        <v>50</v>
      </c>
      <c r="Z63" s="49"/>
    </row>
    <row r="64" spans="3:26" x14ac:dyDescent="0.25">
      <c r="U64" s="49"/>
      <c r="V64" s="49"/>
      <c r="W64" s="49">
        <v>61</v>
      </c>
      <c r="X64" s="49">
        <f>((('Pump Design Summary'!$E$16-'Pump Design Summary'!$D$16)/1000)*W64)+'Pump Design Summary'!$D$16</f>
        <v>0</v>
      </c>
      <c r="Y64" s="49">
        <f>IF(ISEVEN(W64),MAX('Pump Design Summary'!$D$28:$H$28)+50,0)</f>
        <v>0</v>
      </c>
      <c r="Z64" s="49"/>
    </row>
    <row r="65" spans="1:26" x14ac:dyDescent="0.25">
      <c r="U65" s="49"/>
      <c r="V65" s="49"/>
      <c r="W65" s="49">
        <v>62</v>
      </c>
      <c r="X65" s="49">
        <f>((('Pump Design Summary'!$E$16-'Pump Design Summary'!$D$16)/1000)*W65)+'Pump Design Summary'!$D$16</f>
        <v>0</v>
      </c>
      <c r="Y65" s="49">
        <f>IF(ISEVEN(W65),MAX('Pump Design Summary'!$D$28:$H$28)+50,0)</f>
        <v>50</v>
      </c>
      <c r="Z65" s="49"/>
    </row>
    <row r="66" spans="1:26" x14ac:dyDescent="0.25">
      <c r="U66" s="49"/>
      <c r="V66" s="49"/>
      <c r="W66" s="49">
        <v>63</v>
      </c>
      <c r="X66" s="49">
        <f>((('Pump Design Summary'!$E$16-'Pump Design Summary'!$D$16)/1000)*W66)+'Pump Design Summary'!$D$16</f>
        <v>0</v>
      </c>
      <c r="Y66" s="49">
        <f>IF(ISEVEN(W66),MAX('Pump Design Summary'!$D$28:$H$28)+50,0)</f>
        <v>0</v>
      </c>
      <c r="Z66" s="49"/>
    </row>
    <row r="67" spans="1:26" x14ac:dyDescent="0.25">
      <c r="U67" s="49"/>
      <c r="V67" s="49"/>
      <c r="W67" s="49">
        <v>64</v>
      </c>
      <c r="X67" s="49">
        <f>((('Pump Design Summary'!$E$16-'Pump Design Summary'!$D$16)/1000)*W67)+'Pump Design Summary'!$D$16</f>
        <v>0</v>
      </c>
      <c r="Y67" s="49">
        <f>IF(ISEVEN(W67),MAX('Pump Design Summary'!$D$28:$H$28)+50,0)</f>
        <v>50</v>
      </c>
      <c r="Z67" s="49"/>
    </row>
    <row r="68" spans="1:26" x14ac:dyDescent="0.25">
      <c r="U68" s="49"/>
      <c r="V68" s="49"/>
      <c r="W68" s="49">
        <v>65</v>
      </c>
      <c r="X68" s="49">
        <f>((('Pump Design Summary'!$E$16-'Pump Design Summary'!$D$16)/1000)*W68)+'Pump Design Summary'!$D$16</f>
        <v>0</v>
      </c>
      <c r="Y68" s="49">
        <f>IF(ISEVEN(W68),MAX('Pump Design Summary'!$D$28:$H$28)+50,0)</f>
        <v>0</v>
      </c>
      <c r="Z68" s="49"/>
    </row>
    <row r="69" spans="1:26" x14ac:dyDescent="0.25">
      <c r="B69" s="1" t="s">
        <v>159</v>
      </c>
      <c r="U69" s="49"/>
      <c r="V69" s="49"/>
      <c r="W69" s="49">
        <v>66</v>
      </c>
      <c r="X69" s="49">
        <f>((('Pump Design Summary'!$E$16-'Pump Design Summary'!$D$16)/1000)*W69)+'Pump Design Summary'!$D$16</f>
        <v>0</v>
      </c>
      <c r="Y69" s="49">
        <f>IF(ISEVEN(W69),MAX('Pump Design Summary'!$D$28:$H$28)+50,0)</f>
        <v>50</v>
      </c>
      <c r="Z69" s="49"/>
    </row>
    <row r="70" spans="1:26" ht="15.75" thickBot="1" x14ac:dyDescent="0.3">
      <c r="U70" s="49"/>
      <c r="V70" s="49"/>
      <c r="W70" s="49">
        <v>67</v>
      </c>
      <c r="X70" s="49">
        <f>((('Pump Design Summary'!$E$16-'Pump Design Summary'!$D$16)/1000)*W70)+'Pump Design Summary'!$D$16</f>
        <v>0</v>
      </c>
      <c r="Y70" s="49">
        <f>IF(ISEVEN(W70),MAX('Pump Design Summary'!$D$28:$H$28)+50,0)</f>
        <v>0</v>
      </c>
      <c r="Z70" s="49"/>
    </row>
    <row r="71" spans="1:26" ht="15.75" thickBot="1" x14ac:dyDescent="0.3">
      <c r="C71" s="187" t="s">
        <v>164</v>
      </c>
      <c r="D71" s="206"/>
      <c r="E71" s="206"/>
      <c r="F71" s="206"/>
      <c r="G71" s="188"/>
      <c r="I71" s="178" t="s">
        <v>160</v>
      </c>
      <c r="J71" s="179"/>
      <c r="K71" s="179"/>
      <c r="L71" s="179"/>
      <c r="M71" s="179"/>
      <c r="N71" s="179"/>
      <c r="O71" s="180"/>
      <c r="U71" s="49"/>
      <c r="V71" s="49"/>
      <c r="W71" s="49">
        <v>68</v>
      </c>
      <c r="X71" s="49">
        <f>((('Pump Design Summary'!$E$16-'Pump Design Summary'!$D$16)/1000)*W71)+'Pump Design Summary'!$D$16</f>
        <v>0</v>
      </c>
      <c r="Y71" s="49">
        <f>IF(ISEVEN(W71),MAX('Pump Design Summary'!$D$28:$H$28)+50,0)</f>
        <v>50</v>
      </c>
      <c r="Z71" s="49"/>
    </row>
    <row r="72" spans="1:26" ht="15.75" thickBot="1" x14ac:dyDescent="0.3">
      <c r="C72" s="167">
        <f>'System Curve'!S6</f>
        <v>0</v>
      </c>
      <c r="D72" s="167">
        <f>'System Curve'!T6</f>
        <v>0</v>
      </c>
      <c r="E72" s="167">
        <f>'System Curve'!U6</f>
        <v>0</v>
      </c>
      <c r="F72" s="167">
        <f>'System Curve'!V6</f>
        <v>0</v>
      </c>
      <c r="G72" s="167">
        <f>'System Curve'!W6</f>
        <v>0</v>
      </c>
      <c r="H72" s="160" t="s">
        <v>26</v>
      </c>
      <c r="I72" s="167">
        <f>'System Curve'!Y6</f>
        <v>0</v>
      </c>
      <c r="J72" s="167">
        <f>'System Curve'!Z6</f>
        <v>0</v>
      </c>
      <c r="K72" s="167">
        <f>'System Curve'!AA6</f>
        <v>0</v>
      </c>
      <c r="L72" s="167">
        <f>'System Curve'!AB6</f>
        <v>0</v>
      </c>
      <c r="M72" s="167">
        <f>'System Curve'!AC6</f>
        <v>0</v>
      </c>
      <c r="N72" s="167">
        <f>'System Curve'!AD6</f>
        <v>0</v>
      </c>
      <c r="O72" s="167">
        <f>'System Curve'!AE6</f>
        <v>0</v>
      </c>
      <c r="U72" s="49"/>
      <c r="V72" s="49"/>
      <c r="W72" s="49">
        <v>69</v>
      </c>
      <c r="X72" s="49">
        <f>((('Pump Design Summary'!$E$16-'Pump Design Summary'!$D$16)/1000)*W72)+'Pump Design Summary'!$D$16</f>
        <v>0</v>
      </c>
      <c r="Y72" s="49">
        <f>IF(ISEVEN(W72),MAX('Pump Design Summary'!$D$28:$H$28)+50,0)</f>
        <v>0</v>
      </c>
      <c r="Z72" s="49"/>
    </row>
    <row r="73" spans="1:26" ht="15" customHeight="1" thickBot="1" x14ac:dyDescent="0.3">
      <c r="B73" s="152" t="s">
        <v>130</v>
      </c>
      <c r="C73" s="168">
        <f>'System Curve'!S7</f>
        <v>0</v>
      </c>
      <c r="D73" s="168">
        <f>'System Curve'!T7</f>
        <v>0</v>
      </c>
      <c r="E73" s="168">
        <f>'System Curve'!U7</f>
        <v>0</v>
      </c>
      <c r="F73" s="168">
        <f>'System Curve'!V7</f>
        <v>0</v>
      </c>
      <c r="G73" s="168">
        <f>'System Curve'!W7</f>
        <v>0</v>
      </c>
      <c r="H73" s="161"/>
      <c r="I73" s="167">
        <f>'System Curve'!Y7</f>
        <v>0</v>
      </c>
      <c r="J73" s="167">
        <f>'System Curve'!Z7</f>
        <v>0</v>
      </c>
      <c r="K73" s="167">
        <f>'System Curve'!AA7</f>
        <v>0</v>
      </c>
      <c r="L73" s="167">
        <f>'System Curve'!AB7</f>
        <v>0</v>
      </c>
      <c r="M73" s="167">
        <f>'System Curve'!AC7</f>
        <v>0</v>
      </c>
      <c r="N73" s="167">
        <f>'System Curve'!AD7</f>
        <v>0</v>
      </c>
      <c r="O73" s="167">
        <f>'System Curve'!AE7</f>
        <v>0</v>
      </c>
      <c r="U73" s="49"/>
      <c r="V73" s="49"/>
      <c r="W73" s="49">
        <v>70</v>
      </c>
      <c r="X73" s="49">
        <f>((('Pump Design Summary'!$E$16-'Pump Design Summary'!$D$16)/1000)*W73)+'Pump Design Summary'!$D$16</f>
        <v>0</v>
      </c>
      <c r="Y73" s="49">
        <f>IF(ISEVEN(W73),MAX('Pump Design Summary'!$D$28:$H$28)+50,0)</f>
        <v>50</v>
      </c>
      <c r="Z73" s="49"/>
    </row>
    <row r="74" spans="1:26" ht="15.75" thickBot="1" x14ac:dyDescent="0.3">
      <c r="B74" s="153" t="s">
        <v>126</v>
      </c>
      <c r="C74" s="169">
        <f>'System Curve'!S8</f>
        <v>0</v>
      </c>
      <c r="D74" s="169">
        <f>'System Curve'!T8</f>
        <v>0</v>
      </c>
      <c r="E74" s="169">
        <f>'System Curve'!U8</f>
        <v>0</v>
      </c>
      <c r="F74" s="169">
        <f>'System Curve'!V8</f>
        <v>0</v>
      </c>
      <c r="G74" s="169">
        <f>'System Curve'!W8</f>
        <v>0</v>
      </c>
      <c r="H74" s="161"/>
      <c r="I74" s="167">
        <f>'System Curve'!Y8</f>
        <v>0</v>
      </c>
      <c r="J74" s="167">
        <f>'System Curve'!Z8</f>
        <v>0</v>
      </c>
      <c r="K74" s="167">
        <f>'System Curve'!AA8</f>
        <v>0</v>
      </c>
      <c r="L74" s="167">
        <f>'System Curve'!AB8</f>
        <v>0</v>
      </c>
      <c r="M74" s="167">
        <f>'System Curve'!AC8</f>
        <v>0</v>
      </c>
      <c r="N74" s="167">
        <f>'System Curve'!AD8</f>
        <v>0</v>
      </c>
      <c r="O74" s="167">
        <f>'System Curve'!AE8</f>
        <v>0</v>
      </c>
      <c r="P74" s="166" t="s">
        <v>161</v>
      </c>
      <c r="Q74" s="166" t="s">
        <v>162</v>
      </c>
      <c r="R74" s="165" t="s">
        <v>163</v>
      </c>
      <c r="U74" s="49"/>
      <c r="V74" s="49"/>
      <c r="W74" s="49">
        <v>71</v>
      </c>
      <c r="X74" s="49">
        <f>((('Pump Design Summary'!$E$16-'Pump Design Summary'!$D$16)/1000)*W74)+'Pump Design Summary'!$D$16</f>
        <v>0</v>
      </c>
      <c r="Y74" s="49">
        <f>IF(ISEVEN(W74),MAX('Pump Design Summary'!$D$28:$H$28)+50,0)</f>
        <v>0</v>
      </c>
      <c r="Z74" s="49"/>
    </row>
    <row r="75" spans="1:26" x14ac:dyDescent="0.25">
      <c r="A75" s="196" t="s">
        <v>9</v>
      </c>
      <c r="B75" s="162">
        <f>D10</f>
        <v>0</v>
      </c>
      <c r="C75" s="31" t="e">
        <f>(C$74*(($B75/449)/((0.25*PI()*C$73^2)/144))^2)/64.4</f>
        <v>#DIV/0!</v>
      </c>
      <c r="D75" s="31" t="e">
        <f t="shared" ref="D75:G75" si="8">(D$74*(($B75/449)/((0.25*PI()*D$73^2)/144))^2)/64.4</f>
        <v>#DIV/0!</v>
      </c>
      <c r="E75" s="31" t="e">
        <f t="shared" si="8"/>
        <v>#DIV/0!</v>
      </c>
      <c r="F75" s="31" t="e">
        <f t="shared" si="8"/>
        <v>#DIV/0!</v>
      </c>
      <c r="G75" s="31" t="e">
        <f t="shared" si="8"/>
        <v>#DIV/0!</v>
      </c>
      <c r="I75" s="29" t="e">
        <f t="shared" ref="I75:O83" si="9">(I$74*(($B75/449)/((0.25*PI()*I$73^2)/144))^2)/64.4</f>
        <v>#DIV/0!</v>
      </c>
      <c r="J75" s="29" t="e">
        <f t="shared" si="9"/>
        <v>#DIV/0!</v>
      </c>
      <c r="K75" s="29" t="e">
        <f t="shared" si="9"/>
        <v>#DIV/0!</v>
      </c>
      <c r="L75" s="29" t="e">
        <f t="shared" si="9"/>
        <v>#DIV/0!</v>
      </c>
      <c r="M75" s="29" t="e">
        <f t="shared" si="9"/>
        <v>#DIV/0!</v>
      </c>
      <c r="N75" s="29" t="e">
        <f t="shared" si="9"/>
        <v>#DIV/0!</v>
      </c>
      <c r="O75" s="29" t="e">
        <f t="shared" si="9"/>
        <v>#DIV/0!</v>
      </c>
      <c r="P75" s="85" t="e">
        <f>SUM(C75:O75)</f>
        <v>#DIV/0!</v>
      </c>
      <c r="Q75" s="85" t="e">
        <f>(10.44*('System Curve'!$D$28+'System Curve'!$D$22)*('Pump Curve'!B75^1.85))/(('System Curve'!$D$26^1.85)*('System Curve'!$D$27^4.87))</f>
        <v>#DIV/0!</v>
      </c>
      <c r="R75" s="156" t="e">
        <f>SUM(P75:Q75)</f>
        <v>#DIV/0!</v>
      </c>
      <c r="U75" s="49"/>
      <c r="V75" s="49"/>
      <c r="W75" s="49">
        <v>72</v>
      </c>
      <c r="X75" s="49">
        <f>((('Pump Design Summary'!$E$16-'Pump Design Summary'!$D$16)/1000)*W75)+'Pump Design Summary'!$D$16</f>
        <v>0</v>
      </c>
      <c r="Y75" s="49">
        <f>IF(ISEVEN(W75),MAX('Pump Design Summary'!$D$28:$H$28)+50,0)</f>
        <v>50</v>
      </c>
      <c r="Z75" s="49"/>
    </row>
    <row r="76" spans="1:26" x14ac:dyDescent="0.25">
      <c r="A76" s="197"/>
      <c r="B76" s="163">
        <f t="shared" ref="B76:B83" si="10">D11</f>
        <v>0</v>
      </c>
      <c r="C76" s="31" t="e">
        <f t="shared" ref="C76:G83" si="11">(C$74*(($B76/449)/((0.25*PI()*C$73^2)/144))^2)/64.4</f>
        <v>#DIV/0!</v>
      </c>
      <c r="D76" s="31" t="e">
        <f t="shared" si="11"/>
        <v>#DIV/0!</v>
      </c>
      <c r="E76" s="31" t="e">
        <f t="shared" si="11"/>
        <v>#DIV/0!</v>
      </c>
      <c r="F76" s="31" t="e">
        <f t="shared" si="11"/>
        <v>#DIV/0!</v>
      </c>
      <c r="G76" s="31" t="e">
        <f t="shared" si="11"/>
        <v>#DIV/0!</v>
      </c>
      <c r="I76" s="31" t="e">
        <f t="shared" si="9"/>
        <v>#DIV/0!</v>
      </c>
      <c r="J76" s="31" t="e">
        <f t="shared" si="9"/>
        <v>#DIV/0!</v>
      </c>
      <c r="K76" s="31" t="e">
        <f t="shared" si="9"/>
        <v>#DIV/0!</v>
      </c>
      <c r="L76" s="31" t="e">
        <f t="shared" si="9"/>
        <v>#DIV/0!</v>
      </c>
      <c r="M76" s="31" t="e">
        <f t="shared" si="9"/>
        <v>#DIV/0!</v>
      </c>
      <c r="N76" s="31" t="e">
        <f t="shared" si="9"/>
        <v>#DIV/0!</v>
      </c>
      <c r="O76" s="31" t="e">
        <f t="shared" si="9"/>
        <v>#DIV/0!</v>
      </c>
      <c r="P76" s="79" t="e">
        <f t="shared" ref="P76:P83" si="12">SUM(C76:O76)</f>
        <v>#DIV/0!</v>
      </c>
      <c r="Q76" s="79" t="e">
        <f>(10.44*('System Curve'!$D$28+'System Curve'!$D$22)*('Pump Curve'!B76^1.85))/(('System Curve'!$D$26^1.85)*('System Curve'!$D$27^4.87))</f>
        <v>#DIV/0!</v>
      </c>
      <c r="R76" s="157" t="e">
        <f t="shared" ref="R76:R83" si="13">SUM(P76:Q76)</f>
        <v>#DIV/0!</v>
      </c>
      <c r="U76" s="49"/>
      <c r="V76" s="49"/>
      <c r="W76" s="49">
        <v>73</v>
      </c>
      <c r="X76" s="49">
        <f>((('Pump Design Summary'!$E$16-'Pump Design Summary'!$D$16)/1000)*W76)+'Pump Design Summary'!$D$16</f>
        <v>0</v>
      </c>
      <c r="Y76" s="49">
        <f>IF(ISEVEN(W76),MAX('Pump Design Summary'!$D$28:$H$28)+50,0)</f>
        <v>0</v>
      </c>
      <c r="Z76" s="49"/>
    </row>
    <row r="77" spans="1:26" x14ac:dyDescent="0.25">
      <c r="A77" s="197"/>
      <c r="B77" s="163">
        <f t="shared" si="10"/>
        <v>0</v>
      </c>
      <c r="C77" s="31" t="e">
        <f t="shared" si="11"/>
        <v>#DIV/0!</v>
      </c>
      <c r="D77" s="31" t="e">
        <f t="shared" si="11"/>
        <v>#DIV/0!</v>
      </c>
      <c r="E77" s="31" t="e">
        <f t="shared" si="11"/>
        <v>#DIV/0!</v>
      </c>
      <c r="F77" s="31" t="e">
        <f t="shared" si="11"/>
        <v>#DIV/0!</v>
      </c>
      <c r="G77" s="31" t="e">
        <f t="shared" si="11"/>
        <v>#DIV/0!</v>
      </c>
      <c r="I77" s="31" t="e">
        <f t="shared" si="9"/>
        <v>#DIV/0!</v>
      </c>
      <c r="J77" s="31" t="e">
        <f t="shared" si="9"/>
        <v>#DIV/0!</v>
      </c>
      <c r="K77" s="31" t="e">
        <f t="shared" si="9"/>
        <v>#DIV/0!</v>
      </c>
      <c r="L77" s="31" t="e">
        <f t="shared" si="9"/>
        <v>#DIV/0!</v>
      </c>
      <c r="M77" s="31" t="e">
        <f t="shared" si="9"/>
        <v>#DIV/0!</v>
      </c>
      <c r="N77" s="31" t="e">
        <f t="shared" si="9"/>
        <v>#DIV/0!</v>
      </c>
      <c r="O77" s="31" t="e">
        <f t="shared" si="9"/>
        <v>#DIV/0!</v>
      </c>
      <c r="P77" s="79" t="e">
        <f t="shared" si="12"/>
        <v>#DIV/0!</v>
      </c>
      <c r="Q77" s="79" t="e">
        <f>(10.44*('System Curve'!$D$28+'System Curve'!$D$22)*('Pump Curve'!B77^1.85))/(('System Curve'!$D$26^1.85)*('System Curve'!$D$27^4.87))</f>
        <v>#DIV/0!</v>
      </c>
      <c r="R77" s="157" t="e">
        <f t="shared" si="13"/>
        <v>#DIV/0!</v>
      </c>
      <c r="U77" s="49"/>
      <c r="V77" s="49"/>
      <c r="W77" s="49">
        <v>74</v>
      </c>
      <c r="X77" s="49">
        <f>((('Pump Design Summary'!$E$16-'Pump Design Summary'!$D$16)/1000)*W77)+'Pump Design Summary'!$D$16</f>
        <v>0</v>
      </c>
      <c r="Y77" s="49">
        <f>IF(ISEVEN(W77),MAX('Pump Design Summary'!$D$28:$H$28)+50,0)</f>
        <v>50</v>
      </c>
      <c r="Z77" s="49"/>
    </row>
    <row r="78" spans="1:26" x14ac:dyDescent="0.25">
      <c r="A78" s="197"/>
      <c r="B78" s="163">
        <f t="shared" si="10"/>
        <v>0</v>
      </c>
      <c r="C78" s="31" t="e">
        <f t="shared" si="11"/>
        <v>#DIV/0!</v>
      </c>
      <c r="D78" s="31" t="e">
        <f t="shared" si="11"/>
        <v>#DIV/0!</v>
      </c>
      <c r="E78" s="31" t="e">
        <f t="shared" si="11"/>
        <v>#DIV/0!</v>
      </c>
      <c r="F78" s="31" t="e">
        <f t="shared" si="11"/>
        <v>#DIV/0!</v>
      </c>
      <c r="G78" s="31" t="e">
        <f t="shared" si="11"/>
        <v>#DIV/0!</v>
      </c>
      <c r="I78" s="31" t="e">
        <f t="shared" si="9"/>
        <v>#DIV/0!</v>
      </c>
      <c r="J78" s="31" t="e">
        <f t="shared" si="9"/>
        <v>#DIV/0!</v>
      </c>
      <c r="K78" s="31" t="e">
        <f t="shared" si="9"/>
        <v>#DIV/0!</v>
      </c>
      <c r="L78" s="31" t="e">
        <f t="shared" si="9"/>
        <v>#DIV/0!</v>
      </c>
      <c r="M78" s="31" t="e">
        <f t="shared" si="9"/>
        <v>#DIV/0!</v>
      </c>
      <c r="N78" s="31" t="e">
        <f t="shared" si="9"/>
        <v>#DIV/0!</v>
      </c>
      <c r="O78" s="31" t="e">
        <f t="shared" si="9"/>
        <v>#DIV/0!</v>
      </c>
      <c r="P78" s="79" t="e">
        <f t="shared" si="12"/>
        <v>#DIV/0!</v>
      </c>
      <c r="Q78" s="79" t="e">
        <f>(10.44*('System Curve'!$D$28+'System Curve'!$D$22)*('Pump Curve'!B78^1.85))/(('System Curve'!$D$26^1.85)*('System Curve'!$D$27^4.87))</f>
        <v>#DIV/0!</v>
      </c>
      <c r="R78" s="157" t="e">
        <f t="shared" si="13"/>
        <v>#DIV/0!</v>
      </c>
      <c r="U78" s="49"/>
      <c r="V78" s="49"/>
      <c r="W78" s="49">
        <v>75</v>
      </c>
      <c r="X78" s="49">
        <f>((('Pump Design Summary'!$E$16-'Pump Design Summary'!$D$16)/1000)*W78)+'Pump Design Summary'!$D$16</f>
        <v>0</v>
      </c>
      <c r="Y78" s="49">
        <f>IF(ISEVEN(W78),MAX('Pump Design Summary'!$D$28:$H$28)+50,0)</f>
        <v>0</v>
      </c>
      <c r="Z78" s="49"/>
    </row>
    <row r="79" spans="1:26" x14ac:dyDescent="0.25">
      <c r="A79" s="197"/>
      <c r="B79" s="163">
        <f t="shared" si="10"/>
        <v>0</v>
      </c>
      <c r="C79" s="31" t="e">
        <f t="shared" si="11"/>
        <v>#DIV/0!</v>
      </c>
      <c r="D79" s="31" t="e">
        <f t="shared" si="11"/>
        <v>#DIV/0!</v>
      </c>
      <c r="E79" s="31" t="e">
        <f t="shared" si="11"/>
        <v>#DIV/0!</v>
      </c>
      <c r="F79" s="31" t="e">
        <f t="shared" si="11"/>
        <v>#DIV/0!</v>
      </c>
      <c r="G79" s="31" t="e">
        <f t="shared" si="11"/>
        <v>#DIV/0!</v>
      </c>
      <c r="I79" s="31" t="e">
        <f t="shared" si="9"/>
        <v>#DIV/0!</v>
      </c>
      <c r="J79" s="31" t="e">
        <f t="shared" si="9"/>
        <v>#DIV/0!</v>
      </c>
      <c r="K79" s="31" t="e">
        <f t="shared" si="9"/>
        <v>#DIV/0!</v>
      </c>
      <c r="L79" s="31" t="e">
        <f t="shared" si="9"/>
        <v>#DIV/0!</v>
      </c>
      <c r="M79" s="31" t="e">
        <f t="shared" si="9"/>
        <v>#DIV/0!</v>
      </c>
      <c r="N79" s="31" t="e">
        <f t="shared" si="9"/>
        <v>#DIV/0!</v>
      </c>
      <c r="O79" s="31" t="e">
        <f t="shared" si="9"/>
        <v>#DIV/0!</v>
      </c>
      <c r="P79" s="79" t="e">
        <f t="shared" si="12"/>
        <v>#DIV/0!</v>
      </c>
      <c r="Q79" s="79" t="e">
        <f>(10.44*('System Curve'!$D$28+'System Curve'!$D$22)*('Pump Curve'!B79^1.85))/(('System Curve'!$D$26^1.85)*('System Curve'!$D$27^4.87))</f>
        <v>#DIV/0!</v>
      </c>
      <c r="R79" s="157" t="e">
        <f t="shared" si="13"/>
        <v>#DIV/0!</v>
      </c>
      <c r="U79" s="49"/>
      <c r="V79" s="49"/>
      <c r="W79" s="49">
        <v>76</v>
      </c>
      <c r="X79" s="49">
        <f>((('Pump Design Summary'!$E$16-'Pump Design Summary'!$D$16)/1000)*W79)+'Pump Design Summary'!$D$16</f>
        <v>0</v>
      </c>
      <c r="Y79" s="49">
        <f>IF(ISEVEN(W79),MAX('Pump Design Summary'!$D$28:$H$28)+50,0)</f>
        <v>50</v>
      </c>
      <c r="Z79" s="49"/>
    </row>
    <row r="80" spans="1:26" x14ac:dyDescent="0.25">
      <c r="A80" s="197"/>
      <c r="B80" s="163">
        <f t="shared" si="10"/>
        <v>0</v>
      </c>
      <c r="C80" s="31" t="e">
        <f t="shared" si="11"/>
        <v>#DIV/0!</v>
      </c>
      <c r="D80" s="31" t="e">
        <f t="shared" si="11"/>
        <v>#DIV/0!</v>
      </c>
      <c r="E80" s="31" t="e">
        <f t="shared" si="11"/>
        <v>#DIV/0!</v>
      </c>
      <c r="F80" s="31" t="e">
        <f t="shared" si="11"/>
        <v>#DIV/0!</v>
      </c>
      <c r="G80" s="31" t="e">
        <f t="shared" si="11"/>
        <v>#DIV/0!</v>
      </c>
      <c r="I80" s="31" t="e">
        <f t="shared" si="9"/>
        <v>#DIV/0!</v>
      </c>
      <c r="J80" s="31" t="e">
        <f t="shared" si="9"/>
        <v>#DIV/0!</v>
      </c>
      <c r="K80" s="31" t="e">
        <f t="shared" si="9"/>
        <v>#DIV/0!</v>
      </c>
      <c r="L80" s="31" t="e">
        <f t="shared" si="9"/>
        <v>#DIV/0!</v>
      </c>
      <c r="M80" s="31" t="e">
        <f t="shared" si="9"/>
        <v>#DIV/0!</v>
      </c>
      <c r="N80" s="31" t="e">
        <f t="shared" si="9"/>
        <v>#DIV/0!</v>
      </c>
      <c r="O80" s="31" t="e">
        <f t="shared" si="9"/>
        <v>#DIV/0!</v>
      </c>
      <c r="P80" s="79" t="e">
        <f t="shared" si="12"/>
        <v>#DIV/0!</v>
      </c>
      <c r="Q80" s="79" t="e">
        <f>(10.44*('System Curve'!$D$28+'System Curve'!$D$22)*('Pump Curve'!B80^1.85))/(('System Curve'!$D$26^1.85)*('System Curve'!$D$27^4.87))</f>
        <v>#DIV/0!</v>
      </c>
      <c r="R80" s="157" t="e">
        <f t="shared" si="13"/>
        <v>#DIV/0!</v>
      </c>
      <c r="U80" s="49"/>
      <c r="V80" s="49"/>
      <c r="W80" s="49">
        <v>77</v>
      </c>
      <c r="X80" s="49">
        <f>((('Pump Design Summary'!$E$16-'Pump Design Summary'!$D$16)/1000)*W80)+'Pump Design Summary'!$D$16</f>
        <v>0</v>
      </c>
      <c r="Y80" s="49">
        <f>IF(ISEVEN(W80),MAX('Pump Design Summary'!$D$28:$H$28)+50,0)</f>
        <v>0</v>
      </c>
      <c r="Z80" s="49"/>
    </row>
    <row r="81" spans="1:26" x14ac:dyDescent="0.25">
      <c r="A81" s="197"/>
      <c r="B81" s="163">
        <f t="shared" si="10"/>
        <v>0</v>
      </c>
      <c r="C81" s="31" t="e">
        <f t="shared" si="11"/>
        <v>#DIV/0!</v>
      </c>
      <c r="D81" s="31" t="e">
        <f t="shared" si="11"/>
        <v>#DIV/0!</v>
      </c>
      <c r="E81" s="31" t="e">
        <f t="shared" si="11"/>
        <v>#DIV/0!</v>
      </c>
      <c r="F81" s="31" t="e">
        <f t="shared" si="11"/>
        <v>#DIV/0!</v>
      </c>
      <c r="G81" s="31" t="e">
        <f t="shared" si="11"/>
        <v>#DIV/0!</v>
      </c>
      <c r="I81" s="31" t="e">
        <f t="shared" si="9"/>
        <v>#DIV/0!</v>
      </c>
      <c r="J81" s="31" t="e">
        <f t="shared" si="9"/>
        <v>#DIV/0!</v>
      </c>
      <c r="K81" s="31" t="e">
        <f t="shared" si="9"/>
        <v>#DIV/0!</v>
      </c>
      <c r="L81" s="31" t="e">
        <f t="shared" si="9"/>
        <v>#DIV/0!</v>
      </c>
      <c r="M81" s="31" t="e">
        <f t="shared" si="9"/>
        <v>#DIV/0!</v>
      </c>
      <c r="N81" s="31" t="e">
        <f t="shared" si="9"/>
        <v>#DIV/0!</v>
      </c>
      <c r="O81" s="31" t="e">
        <f t="shared" si="9"/>
        <v>#DIV/0!</v>
      </c>
      <c r="P81" s="79" t="e">
        <f t="shared" si="12"/>
        <v>#DIV/0!</v>
      </c>
      <c r="Q81" s="79" t="e">
        <f>(10.44*('System Curve'!$D$28+'System Curve'!$D$22)*('Pump Curve'!B81^1.85))/(('System Curve'!$D$26^1.85)*('System Curve'!$D$27^4.87))</f>
        <v>#DIV/0!</v>
      </c>
      <c r="R81" s="157" t="e">
        <f t="shared" si="13"/>
        <v>#DIV/0!</v>
      </c>
      <c r="U81" s="49"/>
      <c r="V81" s="49"/>
      <c r="W81" s="49">
        <v>78</v>
      </c>
      <c r="X81" s="49">
        <f>((('Pump Design Summary'!$E$16-'Pump Design Summary'!$D$16)/1000)*W81)+'Pump Design Summary'!$D$16</f>
        <v>0</v>
      </c>
      <c r="Y81" s="49">
        <f>IF(ISEVEN(W81),MAX('Pump Design Summary'!$D$28:$H$28)+50,0)</f>
        <v>50</v>
      </c>
      <c r="Z81" s="49"/>
    </row>
    <row r="82" spans="1:26" x14ac:dyDescent="0.25">
      <c r="A82" s="197"/>
      <c r="B82" s="163">
        <f t="shared" si="10"/>
        <v>0</v>
      </c>
      <c r="C82" s="31" t="e">
        <f t="shared" si="11"/>
        <v>#DIV/0!</v>
      </c>
      <c r="D82" s="31" t="e">
        <f t="shared" si="11"/>
        <v>#DIV/0!</v>
      </c>
      <c r="E82" s="31" t="e">
        <f t="shared" si="11"/>
        <v>#DIV/0!</v>
      </c>
      <c r="F82" s="31" t="e">
        <f t="shared" si="11"/>
        <v>#DIV/0!</v>
      </c>
      <c r="G82" s="31" t="e">
        <f t="shared" si="11"/>
        <v>#DIV/0!</v>
      </c>
      <c r="I82" s="31" t="e">
        <f t="shared" si="9"/>
        <v>#DIV/0!</v>
      </c>
      <c r="J82" s="31" t="e">
        <f t="shared" si="9"/>
        <v>#DIV/0!</v>
      </c>
      <c r="K82" s="31" t="e">
        <f t="shared" si="9"/>
        <v>#DIV/0!</v>
      </c>
      <c r="L82" s="31" t="e">
        <f t="shared" si="9"/>
        <v>#DIV/0!</v>
      </c>
      <c r="M82" s="31" t="e">
        <f t="shared" si="9"/>
        <v>#DIV/0!</v>
      </c>
      <c r="N82" s="31" t="e">
        <f t="shared" si="9"/>
        <v>#DIV/0!</v>
      </c>
      <c r="O82" s="31" t="e">
        <f t="shared" si="9"/>
        <v>#DIV/0!</v>
      </c>
      <c r="P82" s="79" t="e">
        <f t="shared" si="12"/>
        <v>#DIV/0!</v>
      </c>
      <c r="Q82" s="79" t="e">
        <f>(10.44*('System Curve'!$D$28+'System Curve'!$D$22)*('Pump Curve'!B82^1.85))/(('System Curve'!$D$26^1.85)*('System Curve'!$D$27^4.87))</f>
        <v>#DIV/0!</v>
      </c>
      <c r="R82" s="157" t="e">
        <f t="shared" si="13"/>
        <v>#DIV/0!</v>
      </c>
      <c r="U82" s="49"/>
      <c r="V82" s="49"/>
      <c r="W82" s="49">
        <v>79</v>
      </c>
      <c r="X82" s="49">
        <f>((('Pump Design Summary'!$E$16-'Pump Design Summary'!$D$16)/1000)*W82)+'Pump Design Summary'!$D$16</f>
        <v>0</v>
      </c>
      <c r="Y82" s="49">
        <f>IF(ISEVEN(W82),MAX('Pump Design Summary'!$D$28:$H$28)+50,0)</f>
        <v>0</v>
      </c>
      <c r="Z82" s="49"/>
    </row>
    <row r="83" spans="1:26" ht="15.75" thickBot="1" x14ac:dyDescent="0.3">
      <c r="A83" s="198"/>
      <c r="B83" s="164">
        <f t="shared" si="10"/>
        <v>0</v>
      </c>
      <c r="C83" s="33" t="e">
        <f t="shared" si="11"/>
        <v>#DIV/0!</v>
      </c>
      <c r="D83" s="33" t="e">
        <f t="shared" si="11"/>
        <v>#DIV/0!</v>
      </c>
      <c r="E83" s="33" t="e">
        <f t="shared" si="11"/>
        <v>#DIV/0!</v>
      </c>
      <c r="F83" s="33" t="e">
        <f t="shared" si="11"/>
        <v>#DIV/0!</v>
      </c>
      <c r="G83" s="33" t="e">
        <f t="shared" si="11"/>
        <v>#DIV/0!</v>
      </c>
      <c r="I83" s="33" t="e">
        <f t="shared" si="9"/>
        <v>#DIV/0!</v>
      </c>
      <c r="J83" s="33" t="e">
        <f t="shared" si="9"/>
        <v>#DIV/0!</v>
      </c>
      <c r="K83" s="33" t="e">
        <f t="shared" si="9"/>
        <v>#DIV/0!</v>
      </c>
      <c r="L83" s="33" t="e">
        <f t="shared" si="9"/>
        <v>#DIV/0!</v>
      </c>
      <c r="M83" s="33" t="e">
        <f t="shared" si="9"/>
        <v>#DIV/0!</v>
      </c>
      <c r="N83" s="33" t="e">
        <f t="shared" si="9"/>
        <v>#DIV/0!</v>
      </c>
      <c r="O83" s="33" t="e">
        <f t="shared" si="9"/>
        <v>#DIV/0!</v>
      </c>
      <c r="P83" s="81" t="e">
        <f t="shared" si="12"/>
        <v>#DIV/0!</v>
      </c>
      <c r="Q83" s="81" t="e">
        <f>(10.44*('System Curve'!$D$28+'System Curve'!$D$22)*('Pump Curve'!B83^1.85))/(('System Curve'!$D$26^1.85)*('System Curve'!$D$27^4.87))</f>
        <v>#DIV/0!</v>
      </c>
      <c r="R83" s="158" t="e">
        <f t="shared" si="13"/>
        <v>#DIV/0!</v>
      </c>
      <c r="U83" s="49"/>
      <c r="V83" s="49"/>
      <c r="W83" s="49">
        <v>80</v>
      </c>
      <c r="X83" s="49">
        <f>((('Pump Design Summary'!$E$16-'Pump Design Summary'!$D$16)/1000)*W83)+'Pump Design Summary'!$D$16</f>
        <v>0</v>
      </c>
      <c r="Y83" s="49">
        <f>IF(ISEVEN(W83),MAX('Pump Design Summary'!$D$28:$H$28)+50,0)</f>
        <v>50</v>
      </c>
      <c r="Z83" s="49"/>
    </row>
    <row r="84" spans="1:26" x14ac:dyDescent="0.25">
      <c r="B84" s="151"/>
      <c r="C84" s="93"/>
      <c r="D84" s="93"/>
      <c r="E84" s="93"/>
      <c r="F84" s="93"/>
      <c r="G84" s="93"/>
      <c r="U84" s="49"/>
      <c r="V84" s="49"/>
      <c r="W84" s="49">
        <v>81</v>
      </c>
      <c r="X84" s="49">
        <f>((('Pump Design Summary'!$E$16-'Pump Design Summary'!$D$16)/1000)*W84)+'Pump Design Summary'!$D$16</f>
        <v>0</v>
      </c>
      <c r="Y84" s="49">
        <f>IF(ISEVEN(W84),MAX('Pump Design Summary'!$D$28:$H$28)+50,0)</f>
        <v>0</v>
      </c>
      <c r="Z84" s="49"/>
    </row>
    <row r="85" spans="1:26" x14ac:dyDescent="0.25">
      <c r="C85" s="93"/>
      <c r="D85" s="93"/>
      <c r="E85" s="93"/>
      <c r="F85" s="93"/>
      <c r="G85" s="93"/>
      <c r="H85" s="93"/>
      <c r="U85" s="49"/>
      <c r="V85" s="49"/>
      <c r="W85" s="49">
        <v>82</v>
      </c>
      <c r="X85" s="49">
        <f>((('Pump Design Summary'!$E$16-'Pump Design Summary'!$D$16)/1000)*W85)+'Pump Design Summary'!$D$16</f>
        <v>0</v>
      </c>
      <c r="Y85" s="49">
        <f>IF(ISEVEN(W85),MAX('Pump Design Summary'!$D$28:$H$28)+50,0)</f>
        <v>50</v>
      </c>
      <c r="Z85" s="49"/>
    </row>
    <row r="86" spans="1:26" x14ac:dyDescent="0.25">
      <c r="C86" s="93"/>
      <c r="D86" s="93"/>
      <c r="E86" s="93"/>
      <c r="F86" s="93"/>
      <c r="G86" s="93"/>
      <c r="H86" s="93"/>
      <c r="U86" s="49"/>
      <c r="V86" s="49"/>
      <c r="W86" s="49">
        <v>83</v>
      </c>
      <c r="X86" s="49">
        <f>((('Pump Design Summary'!$E$16-'Pump Design Summary'!$D$16)/1000)*W86)+'Pump Design Summary'!$D$16</f>
        <v>0</v>
      </c>
      <c r="Y86" s="49">
        <f>IF(ISEVEN(W86),MAX('Pump Design Summary'!$D$28:$H$28)+50,0)</f>
        <v>0</v>
      </c>
      <c r="Z86" s="49"/>
    </row>
    <row r="87" spans="1:26" x14ac:dyDescent="0.25">
      <c r="C87" s="93"/>
      <c r="D87" s="93"/>
      <c r="E87" s="93"/>
      <c r="F87" s="93"/>
      <c r="G87" s="93"/>
      <c r="H87" s="93"/>
      <c r="U87" s="49"/>
      <c r="V87" s="49"/>
      <c r="W87" s="49">
        <v>84</v>
      </c>
      <c r="X87" s="49">
        <f>((('Pump Design Summary'!$E$16-'Pump Design Summary'!$D$16)/1000)*W87)+'Pump Design Summary'!$D$16</f>
        <v>0</v>
      </c>
      <c r="Y87" s="49">
        <f>IF(ISEVEN(W87),MAX('Pump Design Summary'!$D$28:$H$28)+50,0)</f>
        <v>50</v>
      </c>
      <c r="Z87" s="49"/>
    </row>
    <row r="88" spans="1:26" x14ac:dyDescent="0.25">
      <c r="C88" s="93"/>
      <c r="D88" s="93"/>
      <c r="E88" s="93"/>
      <c r="F88" s="93"/>
      <c r="G88" s="93"/>
      <c r="H88" s="93"/>
      <c r="U88" s="49"/>
      <c r="V88" s="49"/>
      <c r="W88" s="49">
        <v>85</v>
      </c>
      <c r="X88" s="49">
        <f>((('Pump Design Summary'!$E$16-'Pump Design Summary'!$D$16)/1000)*W88)+'Pump Design Summary'!$D$16</f>
        <v>0</v>
      </c>
      <c r="Y88" s="49">
        <f>IF(ISEVEN(W88),MAX('Pump Design Summary'!$D$28:$H$28)+50,0)</f>
        <v>0</v>
      </c>
      <c r="Z88" s="49"/>
    </row>
    <row r="89" spans="1:26" x14ac:dyDescent="0.25">
      <c r="C89" s="93"/>
      <c r="D89" s="93"/>
      <c r="E89" s="93"/>
      <c r="F89" s="93"/>
      <c r="G89" s="93"/>
      <c r="H89" s="93"/>
      <c r="U89" s="49"/>
      <c r="V89" s="49"/>
      <c r="W89" s="49">
        <v>86</v>
      </c>
      <c r="X89" s="49">
        <f>((('Pump Design Summary'!$E$16-'Pump Design Summary'!$D$16)/1000)*W89)+'Pump Design Summary'!$D$16</f>
        <v>0</v>
      </c>
      <c r="Y89" s="49">
        <f>IF(ISEVEN(W89),MAX('Pump Design Summary'!$D$28:$H$28)+50,0)</f>
        <v>50</v>
      </c>
      <c r="Z89" s="49"/>
    </row>
    <row r="90" spans="1:26" x14ac:dyDescent="0.25">
      <c r="C90" s="93"/>
      <c r="D90" s="93"/>
      <c r="E90" s="93"/>
      <c r="F90" s="93"/>
      <c r="G90" s="93"/>
      <c r="H90" s="93"/>
      <c r="U90" s="49"/>
      <c r="V90" s="49"/>
      <c r="W90" s="49">
        <v>87</v>
      </c>
      <c r="X90" s="49">
        <f>((('Pump Design Summary'!$E$16-'Pump Design Summary'!$D$16)/1000)*W90)+'Pump Design Summary'!$D$16</f>
        <v>0</v>
      </c>
      <c r="Y90" s="49">
        <f>IF(ISEVEN(W90),MAX('Pump Design Summary'!$D$28:$H$28)+50,0)</f>
        <v>0</v>
      </c>
      <c r="Z90" s="49"/>
    </row>
    <row r="91" spans="1:26" x14ac:dyDescent="0.25">
      <c r="U91" s="49"/>
      <c r="V91" s="49"/>
      <c r="W91" s="49">
        <v>88</v>
      </c>
      <c r="X91" s="49">
        <f>((('Pump Design Summary'!$E$16-'Pump Design Summary'!$D$16)/1000)*W91)+'Pump Design Summary'!$D$16</f>
        <v>0</v>
      </c>
      <c r="Y91" s="49">
        <f>IF(ISEVEN(W91),MAX('Pump Design Summary'!$D$28:$H$28)+50,0)</f>
        <v>50</v>
      </c>
      <c r="Z91" s="49"/>
    </row>
    <row r="92" spans="1:26" x14ac:dyDescent="0.25">
      <c r="U92" s="49"/>
      <c r="V92" s="49"/>
      <c r="W92" s="49">
        <v>89</v>
      </c>
      <c r="X92" s="49">
        <f>((('Pump Design Summary'!$E$16-'Pump Design Summary'!$D$16)/1000)*W92)+'Pump Design Summary'!$D$16</f>
        <v>0</v>
      </c>
      <c r="Y92" s="49">
        <f>IF(ISEVEN(W92),MAX('Pump Design Summary'!$D$28:$H$28)+50,0)</f>
        <v>0</v>
      </c>
      <c r="Z92" s="49"/>
    </row>
    <row r="93" spans="1:26" x14ac:dyDescent="0.25">
      <c r="U93" s="49"/>
      <c r="V93" s="49"/>
      <c r="W93" s="49">
        <v>90</v>
      </c>
      <c r="X93" s="49">
        <f>((('Pump Design Summary'!$E$16-'Pump Design Summary'!$D$16)/1000)*W93)+'Pump Design Summary'!$D$16</f>
        <v>0</v>
      </c>
      <c r="Y93" s="49">
        <f>IF(ISEVEN(W93),MAX('Pump Design Summary'!$D$28:$H$28)+50,0)</f>
        <v>50</v>
      </c>
      <c r="Z93" s="49"/>
    </row>
    <row r="94" spans="1:26" x14ac:dyDescent="0.25">
      <c r="U94" s="49"/>
      <c r="V94" s="49"/>
      <c r="W94" s="49">
        <v>91</v>
      </c>
      <c r="X94" s="49">
        <f>((('Pump Design Summary'!$E$16-'Pump Design Summary'!$D$16)/1000)*W94)+'Pump Design Summary'!$D$16</f>
        <v>0</v>
      </c>
      <c r="Y94" s="49">
        <f>IF(ISEVEN(W94),MAX('Pump Design Summary'!$D$28:$H$28)+50,0)</f>
        <v>0</v>
      </c>
      <c r="Z94" s="49"/>
    </row>
    <row r="95" spans="1:26" x14ac:dyDescent="0.25">
      <c r="U95" s="49"/>
      <c r="V95" s="49"/>
      <c r="W95" s="49">
        <v>92</v>
      </c>
      <c r="X95" s="49">
        <f>((('Pump Design Summary'!$E$16-'Pump Design Summary'!$D$16)/1000)*W95)+'Pump Design Summary'!$D$16</f>
        <v>0</v>
      </c>
      <c r="Y95" s="49">
        <f>IF(ISEVEN(W95),MAX('Pump Design Summary'!$D$28:$H$28)+50,0)</f>
        <v>50</v>
      </c>
      <c r="Z95" s="49"/>
    </row>
    <row r="96" spans="1:26" x14ac:dyDescent="0.25">
      <c r="U96" s="49"/>
      <c r="V96" s="49"/>
      <c r="W96" s="49">
        <v>93</v>
      </c>
      <c r="X96" s="49">
        <f>((('Pump Design Summary'!$E$16-'Pump Design Summary'!$D$16)/1000)*W96)+'Pump Design Summary'!$D$16</f>
        <v>0</v>
      </c>
      <c r="Y96" s="49">
        <f>IF(ISEVEN(W96),MAX('Pump Design Summary'!$D$28:$H$28)+50,0)</f>
        <v>0</v>
      </c>
      <c r="Z96" s="49"/>
    </row>
    <row r="97" spans="21:26" x14ac:dyDescent="0.25">
      <c r="U97" s="49"/>
      <c r="V97" s="49"/>
      <c r="W97" s="49">
        <v>94</v>
      </c>
      <c r="X97" s="49">
        <f>((('Pump Design Summary'!$E$16-'Pump Design Summary'!$D$16)/1000)*W97)+'Pump Design Summary'!$D$16</f>
        <v>0</v>
      </c>
      <c r="Y97" s="49">
        <f>IF(ISEVEN(W97),MAX('Pump Design Summary'!$D$28:$H$28)+50,0)</f>
        <v>50</v>
      </c>
      <c r="Z97" s="49"/>
    </row>
    <row r="98" spans="21:26" x14ac:dyDescent="0.25">
      <c r="U98" s="49"/>
      <c r="V98" s="49"/>
      <c r="W98" s="49">
        <v>95</v>
      </c>
      <c r="X98" s="49">
        <f>((('Pump Design Summary'!$E$16-'Pump Design Summary'!$D$16)/1000)*W98)+'Pump Design Summary'!$D$16</f>
        <v>0</v>
      </c>
      <c r="Y98" s="49">
        <f>IF(ISEVEN(W98),MAX('Pump Design Summary'!$D$28:$H$28)+50,0)</f>
        <v>0</v>
      </c>
      <c r="Z98" s="49"/>
    </row>
    <row r="99" spans="21:26" x14ac:dyDescent="0.25">
      <c r="U99" s="49"/>
      <c r="V99" s="49"/>
      <c r="W99" s="49">
        <v>96</v>
      </c>
      <c r="X99" s="49">
        <f>((('Pump Design Summary'!$E$16-'Pump Design Summary'!$D$16)/1000)*W99)+'Pump Design Summary'!$D$16</f>
        <v>0</v>
      </c>
      <c r="Y99" s="49">
        <f>IF(ISEVEN(W99),MAX('Pump Design Summary'!$D$28:$H$28)+50,0)</f>
        <v>50</v>
      </c>
      <c r="Z99" s="49"/>
    </row>
    <row r="100" spans="21:26" x14ac:dyDescent="0.25">
      <c r="U100" s="49"/>
      <c r="V100" s="49"/>
      <c r="W100" s="49">
        <v>97</v>
      </c>
      <c r="X100" s="49">
        <f>((('Pump Design Summary'!$E$16-'Pump Design Summary'!$D$16)/1000)*W100)+'Pump Design Summary'!$D$16</f>
        <v>0</v>
      </c>
      <c r="Y100" s="49">
        <f>IF(ISEVEN(W100),MAX('Pump Design Summary'!$D$28:$H$28)+50,0)</f>
        <v>0</v>
      </c>
      <c r="Z100" s="49"/>
    </row>
    <row r="101" spans="21:26" x14ac:dyDescent="0.25">
      <c r="U101" s="49"/>
      <c r="V101" s="49"/>
      <c r="W101" s="49">
        <v>98</v>
      </c>
      <c r="X101" s="49">
        <f>((('Pump Design Summary'!$E$16-'Pump Design Summary'!$D$16)/1000)*W101)+'Pump Design Summary'!$D$16</f>
        <v>0</v>
      </c>
      <c r="Y101" s="49">
        <f>IF(ISEVEN(W101),MAX('Pump Design Summary'!$D$28:$H$28)+50,0)</f>
        <v>50</v>
      </c>
      <c r="Z101" s="49"/>
    </row>
    <row r="102" spans="21:26" x14ac:dyDescent="0.25">
      <c r="U102" s="49"/>
      <c r="V102" s="49"/>
      <c r="W102" s="49">
        <v>99</v>
      </c>
      <c r="X102" s="49">
        <f>((('Pump Design Summary'!$E$16-'Pump Design Summary'!$D$16)/1000)*W102)+'Pump Design Summary'!$D$16</f>
        <v>0</v>
      </c>
      <c r="Y102" s="49">
        <f>IF(ISEVEN(W102),MAX('Pump Design Summary'!$D$28:$H$28)+50,0)</f>
        <v>0</v>
      </c>
      <c r="Z102" s="49"/>
    </row>
    <row r="103" spans="21:26" x14ac:dyDescent="0.25">
      <c r="U103" s="49"/>
      <c r="V103" s="49"/>
      <c r="W103" s="49">
        <v>100</v>
      </c>
      <c r="X103" s="49">
        <f>((('Pump Design Summary'!$E$16-'Pump Design Summary'!$D$16)/1000)*W103)+'Pump Design Summary'!$D$16</f>
        <v>0</v>
      </c>
      <c r="Y103" s="49">
        <f>IF(ISEVEN(W103),MAX('Pump Design Summary'!$D$28:$H$28)+50,0)</f>
        <v>50</v>
      </c>
      <c r="Z103" s="49"/>
    </row>
    <row r="104" spans="21:26" x14ac:dyDescent="0.25">
      <c r="U104" s="49"/>
      <c r="V104" s="49"/>
      <c r="W104" s="49">
        <v>101</v>
      </c>
      <c r="X104" s="49">
        <f>((('Pump Design Summary'!$E$16-'Pump Design Summary'!$D$16)/1000)*W104)+'Pump Design Summary'!$D$16</f>
        <v>0</v>
      </c>
      <c r="Y104" s="49">
        <f>IF(ISEVEN(W104),MAX('Pump Design Summary'!$D$28:$H$28)+50,0)</f>
        <v>0</v>
      </c>
      <c r="Z104" s="49"/>
    </row>
    <row r="105" spans="21:26" x14ac:dyDescent="0.25">
      <c r="U105" s="49"/>
      <c r="V105" s="49"/>
      <c r="W105" s="49">
        <v>102</v>
      </c>
      <c r="X105" s="49">
        <f>((('Pump Design Summary'!$E$16-'Pump Design Summary'!$D$16)/1000)*W105)+'Pump Design Summary'!$D$16</f>
        <v>0</v>
      </c>
      <c r="Y105" s="49">
        <f>IF(ISEVEN(W105),MAX('Pump Design Summary'!$D$28:$H$28)+50,0)</f>
        <v>50</v>
      </c>
      <c r="Z105" s="49"/>
    </row>
    <row r="106" spans="21:26" x14ac:dyDescent="0.25">
      <c r="U106" s="49"/>
      <c r="V106" s="49"/>
      <c r="W106" s="49">
        <v>103</v>
      </c>
      <c r="X106" s="49">
        <f>((('Pump Design Summary'!$E$16-'Pump Design Summary'!$D$16)/1000)*W106)+'Pump Design Summary'!$D$16</f>
        <v>0</v>
      </c>
      <c r="Y106" s="49">
        <f>IF(ISEVEN(W106),MAX('Pump Design Summary'!$D$28:$H$28)+50,0)</f>
        <v>0</v>
      </c>
      <c r="Z106" s="49"/>
    </row>
    <row r="107" spans="21:26" x14ac:dyDescent="0.25">
      <c r="U107" s="49"/>
      <c r="V107" s="49"/>
      <c r="W107" s="49">
        <v>104</v>
      </c>
      <c r="X107" s="49">
        <f>((('Pump Design Summary'!$E$16-'Pump Design Summary'!$D$16)/1000)*W107)+'Pump Design Summary'!$D$16</f>
        <v>0</v>
      </c>
      <c r="Y107" s="49">
        <f>IF(ISEVEN(W107),MAX('Pump Design Summary'!$D$28:$H$28)+50,0)</f>
        <v>50</v>
      </c>
      <c r="Z107" s="49"/>
    </row>
    <row r="108" spans="21:26" x14ac:dyDescent="0.25">
      <c r="U108" s="49"/>
      <c r="V108" s="49"/>
      <c r="W108" s="49">
        <v>105</v>
      </c>
      <c r="X108" s="49">
        <f>((('Pump Design Summary'!$E$16-'Pump Design Summary'!$D$16)/1000)*W108)+'Pump Design Summary'!$D$16</f>
        <v>0</v>
      </c>
      <c r="Y108" s="49">
        <f>IF(ISEVEN(W108),MAX('Pump Design Summary'!$D$28:$H$28)+50,0)</f>
        <v>0</v>
      </c>
      <c r="Z108" s="49"/>
    </row>
    <row r="109" spans="21:26" x14ac:dyDescent="0.25">
      <c r="U109" s="49"/>
      <c r="V109" s="49"/>
      <c r="W109" s="49">
        <v>106</v>
      </c>
      <c r="X109" s="49">
        <f>((('Pump Design Summary'!$E$16-'Pump Design Summary'!$D$16)/1000)*W109)+'Pump Design Summary'!$D$16</f>
        <v>0</v>
      </c>
      <c r="Y109" s="49">
        <f>IF(ISEVEN(W109),MAX('Pump Design Summary'!$D$28:$H$28)+50,0)</f>
        <v>50</v>
      </c>
      <c r="Z109" s="49"/>
    </row>
    <row r="110" spans="21:26" x14ac:dyDescent="0.25">
      <c r="U110" s="49"/>
      <c r="V110" s="49"/>
      <c r="W110" s="49">
        <v>107</v>
      </c>
      <c r="X110" s="49">
        <f>((('Pump Design Summary'!$E$16-'Pump Design Summary'!$D$16)/1000)*W110)+'Pump Design Summary'!$D$16</f>
        <v>0</v>
      </c>
      <c r="Y110" s="49">
        <f>IF(ISEVEN(W110),MAX('Pump Design Summary'!$D$28:$H$28)+50,0)</f>
        <v>0</v>
      </c>
      <c r="Z110" s="49"/>
    </row>
    <row r="111" spans="21:26" x14ac:dyDescent="0.25">
      <c r="U111" s="49"/>
      <c r="V111" s="49"/>
      <c r="W111" s="49">
        <v>108</v>
      </c>
      <c r="X111" s="49">
        <f>((('Pump Design Summary'!$E$16-'Pump Design Summary'!$D$16)/1000)*W111)+'Pump Design Summary'!$D$16</f>
        <v>0</v>
      </c>
      <c r="Y111" s="49">
        <f>IF(ISEVEN(W111),MAX('Pump Design Summary'!$D$28:$H$28)+50,0)</f>
        <v>50</v>
      </c>
      <c r="Z111" s="49"/>
    </row>
    <row r="112" spans="21:26" x14ac:dyDescent="0.25">
      <c r="U112" s="49"/>
      <c r="V112" s="49"/>
      <c r="W112" s="49">
        <v>109</v>
      </c>
      <c r="X112" s="49">
        <f>((('Pump Design Summary'!$E$16-'Pump Design Summary'!$D$16)/1000)*W112)+'Pump Design Summary'!$D$16</f>
        <v>0</v>
      </c>
      <c r="Y112" s="49">
        <f>IF(ISEVEN(W112),MAX('Pump Design Summary'!$D$28:$H$28)+50,0)</f>
        <v>0</v>
      </c>
      <c r="Z112" s="49"/>
    </row>
    <row r="113" spans="21:26" x14ac:dyDescent="0.25">
      <c r="U113" s="49"/>
      <c r="V113" s="49"/>
      <c r="W113" s="49">
        <v>110</v>
      </c>
      <c r="X113" s="49">
        <f>((('Pump Design Summary'!$E$16-'Pump Design Summary'!$D$16)/1000)*W113)+'Pump Design Summary'!$D$16</f>
        <v>0</v>
      </c>
      <c r="Y113" s="49">
        <f>IF(ISEVEN(W113),MAX('Pump Design Summary'!$D$28:$H$28)+50,0)</f>
        <v>50</v>
      </c>
      <c r="Z113" s="49"/>
    </row>
    <row r="114" spans="21:26" x14ac:dyDescent="0.25">
      <c r="U114" s="49"/>
      <c r="V114" s="49"/>
      <c r="W114" s="49">
        <v>111</v>
      </c>
      <c r="X114" s="49">
        <f>((('Pump Design Summary'!$E$16-'Pump Design Summary'!$D$16)/1000)*W114)+'Pump Design Summary'!$D$16</f>
        <v>0</v>
      </c>
      <c r="Y114" s="49">
        <f>IF(ISEVEN(W114),MAX('Pump Design Summary'!$D$28:$H$28)+50,0)</f>
        <v>0</v>
      </c>
      <c r="Z114" s="49"/>
    </row>
    <row r="115" spans="21:26" x14ac:dyDescent="0.25">
      <c r="U115" s="49"/>
      <c r="V115" s="49"/>
      <c r="W115" s="49">
        <v>112</v>
      </c>
      <c r="X115" s="49">
        <f>((('Pump Design Summary'!$E$16-'Pump Design Summary'!$D$16)/1000)*W115)+'Pump Design Summary'!$D$16</f>
        <v>0</v>
      </c>
      <c r="Y115" s="49">
        <f>IF(ISEVEN(W115),MAX('Pump Design Summary'!$D$28:$H$28)+50,0)</f>
        <v>50</v>
      </c>
      <c r="Z115" s="49"/>
    </row>
    <row r="116" spans="21:26" x14ac:dyDescent="0.25">
      <c r="U116" s="49"/>
      <c r="V116" s="49"/>
      <c r="W116" s="49">
        <v>113</v>
      </c>
      <c r="X116" s="49">
        <f>((('Pump Design Summary'!$E$16-'Pump Design Summary'!$D$16)/1000)*W116)+'Pump Design Summary'!$D$16</f>
        <v>0</v>
      </c>
      <c r="Y116" s="49">
        <f>IF(ISEVEN(W116),MAX('Pump Design Summary'!$D$28:$H$28)+50,0)</f>
        <v>0</v>
      </c>
      <c r="Z116" s="49"/>
    </row>
    <row r="117" spans="21:26" x14ac:dyDescent="0.25">
      <c r="U117" s="49"/>
      <c r="V117" s="49"/>
      <c r="W117" s="49">
        <v>114</v>
      </c>
      <c r="X117" s="49">
        <f>((('Pump Design Summary'!$E$16-'Pump Design Summary'!$D$16)/1000)*W117)+'Pump Design Summary'!$D$16</f>
        <v>0</v>
      </c>
      <c r="Y117" s="49">
        <f>IF(ISEVEN(W117),MAX('Pump Design Summary'!$D$28:$H$28)+50,0)</f>
        <v>50</v>
      </c>
      <c r="Z117" s="49"/>
    </row>
    <row r="118" spans="21:26" x14ac:dyDescent="0.25">
      <c r="U118" s="49"/>
      <c r="V118" s="49"/>
      <c r="W118" s="49">
        <v>115</v>
      </c>
      <c r="X118" s="49">
        <f>((('Pump Design Summary'!$E$16-'Pump Design Summary'!$D$16)/1000)*W118)+'Pump Design Summary'!$D$16</f>
        <v>0</v>
      </c>
      <c r="Y118" s="49">
        <f>IF(ISEVEN(W118),MAX('Pump Design Summary'!$D$28:$H$28)+50,0)</f>
        <v>0</v>
      </c>
      <c r="Z118" s="49"/>
    </row>
    <row r="119" spans="21:26" x14ac:dyDescent="0.25">
      <c r="U119" s="49"/>
      <c r="V119" s="49"/>
      <c r="W119" s="49">
        <v>116</v>
      </c>
      <c r="X119" s="49">
        <f>((('Pump Design Summary'!$E$16-'Pump Design Summary'!$D$16)/1000)*W119)+'Pump Design Summary'!$D$16</f>
        <v>0</v>
      </c>
      <c r="Y119" s="49">
        <f>IF(ISEVEN(W119),MAX('Pump Design Summary'!$D$28:$H$28)+50,0)</f>
        <v>50</v>
      </c>
      <c r="Z119" s="49"/>
    </row>
    <row r="120" spans="21:26" x14ac:dyDescent="0.25">
      <c r="U120" s="49"/>
      <c r="V120" s="49"/>
      <c r="W120" s="49">
        <v>117</v>
      </c>
      <c r="X120" s="49">
        <f>((('Pump Design Summary'!$E$16-'Pump Design Summary'!$D$16)/1000)*W120)+'Pump Design Summary'!$D$16</f>
        <v>0</v>
      </c>
      <c r="Y120" s="49">
        <f>IF(ISEVEN(W120),MAX('Pump Design Summary'!$D$28:$H$28)+50,0)</f>
        <v>0</v>
      </c>
      <c r="Z120" s="49"/>
    </row>
    <row r="121" spans="21:26" x14ac:dyDescent="0.25">
      <c r="U121" s="49"/>
      <c r="V121" s="49"/>
      <c r="W121" s="49">
        <v>118</v>
      </c>
      <c r="X121" s="49">
        <f>((('Pump Design Summary'!$E$16-'Pump Design Summary'!$D$16)/1000)*W121)+'Pump Design Summary'!$D$16</f>
        <v>0</v>
      </c>
      <c r="Y121" s="49">
        <f>IF(ISEVEN(W121),MAX('Pump Design Summary'!$D$28:$H$28)+50,0)</f>
        <v>50</v>
      </c>
      <c r="Z121" s="49"/>
    </row>
    <row r="122" spans="21:26" x14ac:dyDescent="0.25">
      <c r="U122" s="49"/>
      <c r="V122" s="49"/>
      <c r="W122" s="49">
        <v>119</v>
      </c>
      <c r="X122" s="49">
        <f>((('Pump Design Summary'!$E$16-'Pump Design Summary'!$D$16)/1000)*W122)+'Pump Design Summary'!$D$16</f>
        <v>0</v>
      </c>
      <c r="Y122" s="49">
        <f>IF(ISEVEN(W122),MAX('Pump Design Summary'!$D$28:$H$28)+50,0)</f>
        <v>0</v>
      </c>
      <c r="Z122" s="49"/>
    </row>
    <row r="123" spans="21:26" x14ac:dyDescent="0.25">
      <c r="U123" s="49"/>
      <c r="V123" s="49"/>
      <c r="W123" s="49">
        <v>120</v>
      </c>
      <c r="X123" s="49">
        <f>((('Pump Design Summary'!$E$16-'Pump Design Summary'!$D$16)/1000)*W123)+'Pump Design Summary'!$D$16</f>
        <v>0</v>
      </c>
      <c r="Y123" s="49">
        <f>IF(ISEVEN(W123),MAX('Pump Design Summary'!$D$28:$H$28)+50,0)</f>
        <v>50</v>
      </c>
      <c r="Z123" s="49"/>
    </row>
    <row r="124" spans="21:26" x14ac:dyDescent="0.25">
      <c r="U124" s="49"/>
      <c r="V124" s="49"/>
      <c r="W124" s="49">
        <v>121</v>
      </c>
      <c r="X124" s="49">
        <f>((('Pump Design Summary'!$E$16-'Pump Design Summary'!$D$16)/1000)*W124)+'Pump Design Summary'!$D$16</f>
        <v>0</v>
      </c>
      <c r="Y124" s="49">
        <f>IF(ISEVEN(W124),MAX('Pump Design Summary'!$D$28:$H$28)+50,0)</f>
        <v>0</v>
      </c>
      <c r="Z124" s="49"/>
    </row>
    <row r="125" spans="21:26" x14ac:dyDescent="0.25">
      <c r="U125" s="49"/>
      <c r="V125" s="49"/>
      <c r="W125" s="49">
        <v>122</v>
      </c>
      <c r="X125" s="49">
        <f>((('Pump Design Summary'!$E$16-'Pump Design Summary'!$D$16)/1000)*W125)+'Pump Design Summary'!$D$16</f>
        <v>0</v>
      </c>
      <c r="Y125" s="49">
        <f>IF(ISEVEN(W125),MAX('Pump Design Summary'!$D$28:$H$28)+50,0)</f>
        <v>50</v>
      </c>
      <c r="Z125" s="49"/>
    </row>
    <row r="126" spans="21:26" x14ac:dyDescent="0.25">
      <c r="U126" s="49"/>
      <c r="V126" s="49"/>
      <c r="W126" s="49">
        <v>123</v>
      </c>
      <c r="X126" s="49">
        <f>((('Pump Design Summary'!$E$16-'Pump Design Summary'!$D$16)/1000)*W126)+'Pump Design Summary'!$D$16</f>
        <v>0</v>
      </c>
      <c r="Y126" s="49">
        <f>IF(ISEVEN(W126),MAX('Pump Design Summary'!$D$28:$H$28)+50,0)</f>
        <v>0</v>
      </c>
      <c r="Z126" s="49"/>
    </row>
    <row r="127" spans="21:26" x14ac:dyDescent="0.25">
      <c r="U127" s="49"/>
      <c r="V127" s="49"/>
      <c r="W127" s="49">
        <v>124</v>
      </c>
      <c r="X127" s="49">
        <f>((('Pump Design Summary'!$E$16-'Pump Design Summary'!$D$16)/1000)*W127)+'Pump Design Summary'!$D$16</f>
        <v>0</v>
      </c>
      <c r="Y127" s="49">
        <f>IF(ISEVEN(W127),MAX('Pump Design Summary'!$D$28:$H$28)+50,0)</f>
        <v>50</v>
      </c>
      <c r="Z127" s="49"/>
    </row>
    <row r="128" spans="21:26" x14ac:dyDescent="0.25">
      <c r="U128" s="49"/>
      <c r="V128" s="49"/>
      <c r="W128" s="49">
        <v>125</v>
      </c>
      <c r="X128" s="49">
        <f>((('Pump Design Summary'!$E$16-'Pump Design Summary'!$D$16)/1000)*W128)+'Pump Design Summary'!$D$16</f>
        <v>0</v>
      </c>
      <c r="Y128" s="49">
        <f>IF(ISEVEN(W128),MAX('Pump Design Summary'!$D$28:$H$28)+50,0)</f>
        <v>0</v>
      </c>
      <c r="Z128" s="49"/>
    </row>
    <row r="129" spans="21:26" x14ac:dyDescent="0.25">
      <c r="U129" s="49"/>
      <c r="V129" s="49"/>
      <c r="W129" s="49">
        <v>126</v>
      </c>
      <c r="X129" s="49">
        <f>((('Pump Design Summary'!$E$16-'Pump Design Summary'!$D$16)/1000)*W129)+'Pump Design Summary'!$D$16</f>
        <v>0</v>
      </c>
      <c r="Y129" s="49">
        <f>IF(ISEVEN(W129),MAX('Pump Design Summary'!$D$28:$H$28)+50,0)</f>
        <v>50</v>
      </c>
      <c r="Z129" s="49"/>
    </row>
    <row r="130" spans="21:26" x14ac:dyDescent="0.25">
      <c r="U130" s="49"/>
      <c r="V130" s="49"/>
      <c r="W130" s="49">
        <v>127</v>
      </c>
      <c r="X130" s="49">
        <f>((('Pump Design Summary'!$E$16-'Pump Design Summary'!$D$16)/1000)*W130)+'Pump Design Summary'!$D$16</f>
        <v>0</v>
      </c>
      <c r="Y130" s="49">
        <f>IF(ISEVEN(W130),MAX('Pump Design Summary'!$D$28:$H$28)+50,0)</f>
        <v>0</v>
      </c>
      <c r="Z130" s="49"/>
    </row>
    <row r="131" spans="21:26" x14ac:dyDescent="0.25">
      <c r="U131" s="49"/>
      <c r="V131" s="49"/>
      <c r="W131" s="49">
        <v>128</v>
      </c>
      <c r="X131" s="49">
        <f>((('Pump Design Summary'!$E$16-'Pump Design Summary'!$D$16)/1000)*W131)+'Pump Design Summary'!$D$16</f>
        <v>0</v>
      </c>
      <c r="Y131" s="49">
        <f>IF(ISEVEN(W131),MAX('Pump Design Summary'!$D$28:$H$28)+50,0)</f>
        <v>50</v>
      </c>
      <c r="Z131" s="49"/>
    </row>
    <row r="132" spans="21:26" x14ac:dyDescent="0.25">
      <c r="U132" s="49"/>
      <c r="V132" s="49"/>
      <c r="W132" s="49">
        <v>129</v>
      </c>
      <c r="X132" s="49">
        <f>((('Pump Design Summary'!$E$16-'Pump Design Summary'!$D$16)/1000)*W132)+'Pump Design Summary'!$D$16</f>
        <v>0</v>
      </c>
      <c r="Y132" s="49">
        <f>IF(ISEVEN(W132),MAX('Pump Design Summary'!$D$28:$H$28)+50,0)</f>
        <v>0</v>
      </c>
      <c r="Z132" s="49"/>
    </row>
    <row r="133" spans="21:26" x14ac:dyDescent="0.25">
      <c r="U133" s="49"/>
      <c r="V133" s="49"/>
      <c r="W133" s="49">
        <v>130</v>
      </c>
      <c r="X133" s="49">
        <f>((('Pump Design Summary'!$E$16-'Pump Design Summary'!$D$16)/1000)*W133)+'Pump Design Summary'!$D$16</f>
        <v>0</v>
      </c>
      <c r="Y133" s="49">
        <f>IF(ISEVEN(W133),MAX('Pump Design Summary'!$D$28:$H$28)+50,0)</f>
        <v>50</v>
      </c>
      <c r="Z133" s="49"/>
    </row>
    <row r="134" spans="21:26" x14ac:dyDescent="0.25">
      <c r="U134" s="49"/>
      <c r="V134" s="49"/>
      <c r="W134" s="49">
        <v>131</v>
      </c>
      <c r="X134" s="49">
        <f>((('Pump Design Summary'!$E$16-'Pump Design Summary'!$D$16)/1000)*W134)+'Pump Design Summary'!$D$16</f>
        <v>0</v>
      </c>
      <c r="Y134" s="49">
        <f>IF(ISEVEN(W134),MAX('Pump Design Summary'!$D$28:$H$28)+50,0)</f>
        <v>0</v>
      </c>
      <c r="Z134" s="49"/>
    </row>
    <row r="135" spans="21:26" x14ac:dyDescent="0.25">
      <c r="U135" s="49"/>
      <c r="V135" s="49"/>
      <c r="W135" s="49">
        <v>132</v>
      </c>
      <c r="X135" s="49">
        <f>((('Pump Design Summary'!$E$16-'Pump Design Summary'!$D$16)/1000)*W135)+'Pump Design Summary'!$D$16</f>
        <v>0</v>
      </c>
      <c r="Y135" s="49">
        <f>IF(ISEVEN(W135),MAX('Pump Design Summary'!$D$28:$H$28)+50,0)</f>
        <v>50</v>
      </c>
      <c r="Z135" s="49"/>
    </row>
    <row r="136" spans="21:26" x14ac:dyDescent="0.25">
      <c r="U136" s="49"/>
      <c r="V136" s="49"/>
      <c r="W136" s="49">
        <v>133</v>
      </c>
      <c r="X136" s="49">
        <f>((('Pump Design Summary'!$E$16-'Pump Design Summary'!$D$16)/1000)*W136)+'Pump Design Summary'!$D$16</f>
        <v>0</v>
      </c>
      <c r="Y136" s="49">
        <f>IF(ISEVEN(W136),MAX('Pump Design Summary'!$D$28:$H$28)+50,0)</f>
        <v>0</v>
      </c>
      <c r="Z136" s="49"/>
    </row>
    <row r="137" spans="21:26" x14ac:dyDescent="0.25">
      <c r="U137" s="49"/>
      <c r="V137" s="49"/>
      <c r="W137" s="49">
        <v>134</v>
      </c>
      <c r="X137" s="49">
        <f>((('Pump Design Summary'!$E$16-'Pump Design Summary'!$D$16)/1000)*W137)+'Pump Design Summary'!$D$16</f>
        <v>0</v>
      </c>
      <c r="Y137" s="49">
        <f>IF(ISEVEN(W137),MAX('Pump Design Summary'!$D$28:$H$28)+50,0)</f>
        <v>50</v>
      </c>
      <c r="Z137" s="49"/>
    </row>
    <row r="138" spans="21:26" x14ac:dyDescent="0.25">
      <c r="U138" s="49"/>
      <c r="V138" s="49"/>
      <c r="W138" s="49">
        <v>135</v>
      </c>
      <c r="X138" s="49">
        <f>((('Pump Design Summary'!$E$16-'Pump Design Summary'!$D$16)/1000)*W138)+'Pump Design Summary'!$D$16</f>
        <v>0</v>
      </c>
      <c r="Y138" s="49">
        <f>IF(ISEVEN(W138),MAX('Pump Design Summary'!$D$28:$H$28)+50,0)</f>
        <v>0</v>
      </c>
      <c r="Z138" s="49"/>
    </row>
    <row r="139" spans="21:26" x14ac:dyDescent="0.25">
      <c r="U139" s="49"/>
      <c r="V139" s="49"/>
      <c r="W139" s="49">
        <v>136</v>
      </c>
      <c r="X139" s="49">
        <f>((('Pump Design Summary'!$E$16-'Pump Design Summary'!$D$16)/1000)*W139)+'Pump Design Summary'!$D$16</f>
        <v>0</v>
      </c>
      <c r="Y139" s="49">
        <f>IF(ISEVEN(W139),MAX('Pump Design Summary'!$D$28:$H$28)+50,0)</f>
        <v>50</v>
      </c>
      <c r="Z139" s="49"/>
    </row>
    <row r="140" spans="21:26" x14ac:dyDescent="0.25">
      <c r="U140" s="49"/>
      <c r="V140" s="49"/>
      <c r="W140" s="49">
        <v>137</v>
      </c>
      <c r="X140" s="49">
        <f>((('Pump Design Summary'!$E$16-'Pump Design Summary'!$D$16)/1000)*W140)+'Pump Design Summary'!$D$16</f>
        <v>0</v>
      </c>
      <c r="Y140" s="49">
        <f>IF(ISEVEN(W140),MAX('Pump Design Summary'!$D$28:$H$28)+50,0)</f>
        <v>0</v>
      </c>
      <c r="Z140" s="49"/>
    </row>
    <row r="141" spans="21:26" x14ac:dyDescent="0.25">
      <c r="U141" s="49"/>
      <c r="V141" s="49"/>
      <c r="W141" s="49">
        <v>138</v>
      </c>
      <c r="X141" s="49">
        <f>((('Pump Design Summary'!$E$16-'Pump Design Summary'!$D$16)/1000)*W141)+'Pump Design Summary'!$D$16</f>
        <v>0</v>
      </c>
      <c r="Y141" s="49">
        <f>IF(ISEVEN(W141),MAX('Pump Design Summary'!$D$28:$H$28)+50,0)</f>
        <v>50</v>
      </c>
      <c r="Z141" s="49"/>
    </row>
    <row r="142" spans="21:26" x14ac:dyDescent="0.25">
      <c r="U142" s="49"/>
      <c r="V142" s="49"/>
      <c r="W142" s="49">
        <v>139</v>
      </c>
      <c r="X142" s="49">
        <f>((('Pump Design Summary'!$E$16-'Pump Design Summary'!$D$16)/1000)*W142)+'Pump Design Summary'!$D$16</f>
        <v>0</v>
      </c>
      <c r="Y142" s="49">
        <f>IF(ISEVEN(W142),MAX('Pump Design Summary'!$D$28:$H$28)+50,0)</f>
        <v>0</v>
      </c>
      <c r="Z142" s="49"/>
    </row>
    <row r="143" spans="21:26" x14ac:dyDescent="0.25">
      <c r="U143" s="49"/>
      <c r="V143" s="49"/>
      <c r="W143" s="49">
        <v>140</v>
      </c>
      <c r="X143" s="49">
        <f>((('Pump Design Summary'!$E$16-'Pump Design Summary'!$D$16)/1000)*W143)+'Pump Design Summary'!$D$16</f>
        <v>0</v>
      </c>
      <c r="Y143" s="49">
        <f>IF(ISEVEN(W143),MAX('Pump Design Summary'!$D$28:$H$28)+50,0)</f>
        <v>50</v>
      </c>
      <c r="Z143" s="49"/>
    </row>
    <row r="144" spans="21:26" x14ac:dyDescent="0.25">
      <c r="U144" s="49"/>
      <c r="V144" s="49"/>
      <c r="W144" s="49">
        <v>141</v>
      </c>
      <c r="X144" s="49">
        <f>((('Pump Design Summary'!$E$16-'Pump Design Summary'!$D$16)/1000)*W144)+'Pump Design Summary'!$D$16</f>
        <v>0</v>
      </c>
      <c r="Y144" s="49">
        <f>IF(ISEVEN(W144),MAX('Pump Design Summary'!$D$28:$H$28)+50,0)</f>
        <v>0</v>
      </c>
      <c r="Z144" s="49"/>
    </row>
    <row r="145" spans="21:26" x14ac:dyDescent="0.25">
      <c r="U145" s="49"/>
      <c r="V145" s="49"/>
      <c r="W145" s="49">
        <v>142</v>
      </c>
      <c r="X145" s="49">
        <f>((('Pump Design Summary'!$E$16-'Pump Design Summary'!$D$16)/1000)*W145)+'Pump Design Summary'!$D$16</f>
        <v>0</v>
      </c>
      <c r="Y145" s="49">
        <f>IF(ISEVEN(W145),MAX('Pump Design Summary'!$D$28:$H$28)+50,0)</f>
        <v>50</v>
      </c>
      <c r="Z145" s="49"/>
    </row>
    <row r="146" spans="21:26" x14ac:dyDescent="0.25">
      <c r="U146" s="49"/>
      <c r="V146" s="49"/>
      <c r="W146" s="49">
        <v>143</v>
      </c>
      <c r="X146" s="49">
        <f>((('Pump Design Summary'!$E$16-'Pump Design Summary'!$D$16)/1000)*W146)+'Pump Design Summary'!$D$16</f>
        <v>0</v>
      </c>
      <c r="Y146" s="49">
        <f>IF(ISEVEN(W146),MAX('Pump Design Summary'!$D$28:$H$28)+50,0)</f>
        <v>0</v>
      </c>
      <c r="Z146" s="49"/>
    </row>
    <row r="147" spans="21:26" x14ac:dyDescent="0.25">
      <c r="U147" s="49"/>
      <c r="V147" s="49"/>
      <c r="W147" s="49">
        <v>144</v>
      </c>
      <c r="X147" s="49">
        <f>((('Pump Design Summary'!$E$16-'Pump Design Summary'!$D$16)/1000)*W147)+'Pump Design Summary'!$D$16</f>
        <v>0</v>
      </c>
      <c r="Y147" s="49">
        <f>IF(ISEVEN(W147),MAX('Pump Design Summary'!$D$28:$H$28)+50,0)</f>
        <v>50</v>
      </c>
      <c r="Z147" s="49"/>
    </row>
    <row r="148" spans="21:26" x14ac:dyDescent="0.25">
      <c r="U148" s="49"/>
      <c r="V148" s="49"/>
      <c r="W148" s="49">
        <v>145</v>
      </c>
      <c r="X148" s="49">
        <f>((('Pump Design Summary'!$E$16-'Pump Design Summary'!$D$16)/1000)*W148)+'Pump Design Summary'!$D$16</f>
        <v>0</v>
      </c>
      <c r="Y148" s="49">
        <f>IF(ISEVEN(W148),MAX('Pump Design Summary'!$D$28:$H$28)+50,0)</f>
        <v>0</v>
      </c>
      <c r="Z148" s="49"/>
    </row>
    <row r="149" spans="21:26" x14ac:dyDescent="0.25">
      <c r="U149" s="49"/>
      <c r="V149" s="49"/>
      <c r="W149" s="49">
        <v>146</v>
      </c>
      <c r="X149" s="49">
        <f>((('Pump Design Summary'!$E$16-'Pump Design Summary'!$D$16)/1000)*W149)+'Pump Design Summary'!$D$16</f>
        <v>0</v>
      </c>
      <c r="Y149" s="49">
        <f>IF(ISEVEN(W149),MAX('Pump Design Summary'!$D$28:$H$28)+50,0)</f>
        <v>50</v>
      </c>
      <c r="Z149" s="49"/>
    </row>
    <row r="150" spans="21:26" x14ac:dyDescent="0.25">
      <c r="U150" s="49"/>
      <c r="V150" s="49"/>
      <c r="W150" s="49">
        <v>147</v>
      </c>
      <c r="X150" s="49">
        <f>((('Pump Design Summary'!$E$16-'Pump Design Summary'!$D$16)/1000)*W150)+'Pump Design Summary'!$D$16</f>
        <v>0</v>
      </c>
      <c r="Y150" s="49">
        <f>IF(ISEVEN(W150),MAX('Pump Design Summary'!$D$28:$H$28)+50,0)</f>
        <v>0</v>
      </c>
      <c r="Z150" s="49"/>
    </row>
    <row r="151" spans="21:26" x14ac:dyDescent="0.25">
      <c r="U151" s="49"/>
      <c r="V151" s="49"/>
      <c r="W151" s="49">
        <v>148</v>
      </c>
      <c r="X151" s="49">
        <f>((('Pump Design Summary'!$E$16-'Pump Design Summary'!$D$16)/1000)*W151)+'Pump Design Summary'!$D$16</f>
        <v>0</v>
      </c>
      <c r="Y151" s="49">
        <f>IF(ISEVEN(W151),MAX('Pump Design Summary'!$D$28:$H$28)+50,0)</f>
        <v>50</v>
      </c>
      <c r="Z151" s="49"/>
    </row>
    <row r="152" spans="21:26" x14ac:dyDescent="0.25">
      <c r="U152" s="49"/>
      <c r="V152" s="49"/>
      <c r="W152" s="49">
        <v>149</v>
      </c>
      <c r="X152" s="49">
        <f>((('Pump Design Summary'!$E$16-'Pump Design Summary'!$D$16)/1000)*W152)+'Pump Design Summary'!$D$16</f>
        <v>0</v>
      </c>
      <c r="Y152" s="49">
        <f>IF(ISEVEN(W152),MAX('Pump Design Summary'!$D$28:$H$28)+50,0)</f>
        <v>0</v>
      </c>
      <c r="Z152" s="49"/>
    </row>
    <row r="153" spans="21:26" x14ac:dyDescent="0.25">
      <c r="U153" s="49"/>
      <c r="V153" s="49"/>
      <c r="W153" s="49">
        <v>150</v>
      </c>
      <c r="X153" s="49">
        <f>((('Pump Design Summary'!$E$16-'Pump Design Summary'!$D$16)/1000)*W153)+'Pump Design Summary'!$D$16</f>
        <v>0</v>
      </c>
      <c r="Y153" s="49">
        <f>IF(ISEVEN(W153),MAX('Pump Design Summary'!$D$28:$H$28)+50,0)</f>
        <v>50</v>
      </c>
      <c r="Z153" s="49"/>
    </row>
    <row r="154" spans="21:26" x14ac:dyDescent="0.25">
      <c r="U154" s="49"/>
      <c r="V154" s="49"/>
      <c r="W154" s="49">
        <v>151</v>
      </c>
      <c r="X154" s="49">
        <f>((('Pump Design Summary'!$E$16-'Pump Design Summary'!$D$16)/1000)*W154)+'Pump Design Summary'!$D$16</f>
        <v>0</v>
      </c>
      <c r="Y154" s="49">
        <f>IF(ISEVEN(W154),MAX('Pump Design Summary'!$D$28:$H$28)+50,0)</f>
        <v>0</v>
      </c>
      <c r="Z154" s="49"/>
    </row>
    <row r="155" spans="21:26" x14ac:dyDescent="0.25">
      <c r="U155" s="49"/>
      <c r="V155" s="49"/>
      <c r="W155" s="49">
        <v>152</v>
      </c>
      <c r="X155" s="49">
        <f>((('Pump Design Summary'!$E$16-'Pump Design Summary'!$D$16)/1000)*W155)+'Pump Design Summary'!$D$16</f>
        <v>0</v>
      </c>
      <c r="Y155" s="49">
        <f>IF(ISEVEN(W155),MAX('Pump Design Summary'!$D$28:$H$28)+50,0)</f>
        <v>50</v>
      </c>
      <c r="Z155" s="49"/>
    </row>
    <row r="156" spans="21:26" x14ac:dyDescent="0.25">
      <c r="U156" s="49"/>
      <c r="V156" s="49"/>
      <c r="W156" s="49">
        <v>153</v>
      </c>
      <c r="X156" s="49">
        <f>((('Pump Design Summary'!$E$16-'Pump Design Summary'!$D$16)/1000)*W156)+'Pump Design Summary'!$D$16</f>
        <v>0</v>
      </c>
      <c r="Y156" s="49">
        <f>IF(ISEVEN(W156),MAX('Pump Design Summary'!$D$28:$H$28)+50,0)</f>
        <v>0</v>
      </c>
      <c r="Z156" s="49"/>
    </row>
    <row r="157" spans="21:26" x14ac:dyDescent="0.25">
      <c r="U157" s="49"/>
      <c r="V157" s="49"/>
      <c r="W157" s="49">
        <v>154</v>
      </c>
      <c r="X157" s="49">
        <f>((('Pump Design Summary'!$E$16-'Pump Design Summary'!$D$16)/1000)*W157)+'Pump Design Summary'!$D$16</f>
        <v>0</v>
      </c>
      <c r="Y157" s="49">
        <f>IF(ISEVEN(W157),MAX('Pump Design Summary'!$D$28:$H$28)+50,0)</f>
        <v>50</v>
      </c>
      <c r="Z157" s="49"/>
    </row>
    <row r="158" spans="21:26" x14ac:dyDescent="0.25">
      <c r="U158" s="49"/>
      <c r="V158" s="49"/>
      <c r="W158" s="49">
        <v>155</v>
      </c>
      <c r="X158" s="49">
        <f>((('Pump Design Summary'!$E$16-'Pump Design Summary'!$D$16)/1000)*W158)+'Pump Design Summary'!$D$16</f>
        <v>0</v>
      </c>
      <c r="Y158" s="49">
        <f>IF(ISEVEN(W158),MAX('Pump Design Summary'!$D$28:$H$28)+50,0)</f>
        <v>0</v>
      </c>
      <c r="Z158" s="49"/>
    </row>
    <row r="159" spans="21:26" x14ac:dyDescent="0.25">
      <c r="U159" s="49"/>
      <c r="V159" s="49"/>
      <c r="W159" s="49">
        <v>156</v>
      </c>
      <c r="X159" s="49">
        <f>((('Pump Design Summary'!$E$16-'Pump Design Summary'!$D$16)/1000)*W159)+'Pump Design Summary'!$D$16</f>
        <v>0</v>
      </c>
      <c r="Y159" s="49">
        <f>IF(ISEVEN(W159),MAX('Pump Design Summary'!$D$28:$H$28)+50,0)</f>
        <v>50</v>
      </c>
      <c r="Z159" s="49"/>
    </row>
    <row r="160" spans="21:26" x14ac:dyDescent="0.25">
      <c r="U160" s="49"/>
      <c r="V160" s="49"/>
      <c r="W160" s="49">
        <v>157</v>
      </c>
      <c r="X160" s="49">
        <f>((('Pump Design Summary'!$E$16-'Pump Design Summary'!$D$16)/1000)*W160)+'Pump Design Summary'!$D$16</f>
        <v>0</v>
      </c>
      <c r="Y160" s="49">
        <f>IF(ISEVEN(W160),MAX('Pump Design Summary'!$D$28:$H$28)+50,0)</f>
        <v>0</v>
      </c>
      <c r="Z160" s="49"/>
    </row>
    <row r="161" spans="21:26" x14ac:dyDescent="0.25">
      <c r="U161" s="49"/>
      <c r="V161" s="49"/>
      <c r="W161" s="49">
        <v>158</v>
      </c>
      <c r="X161" s="49">
        <f>((('Pump Design Summary'!$E$16-'Pump Design Summary'!$D$16)/1000)*W161)+'Pump Design Summary'!$D$16</f>
        <v>0</v>
      </c>
      <c r="Y161" s="49">
        <f>IF(ISEVEN(W161),MAX('Pump Design Summary'!$D$28:$H$28)+50,0)</f>
        <v>50</v>
      </c>
      <c r="Z161" s="49"/>
    </row>
    <row r="162" spans="21:26" x14ac:dyDescent="0.25">
      <c r="U162" s="49"/>
      <c r="V162" s="49"/>
      <c r="W162" s="49">
        <v>159</v>
      </c>
      <c r="X162" s="49">
        <f>((('Pump Design Summary'!$E$16-'Pump Design Summary'!$D$16)/1000)*W162)+'Pump Design Summary'!$D$16</f>
        <v>0</v>
      </c>
      <c r="Y162" s="49">
        <f>IF(ISEVEN(W162),MAX('Pump Design Summary'!$D$28:$H$28)+50,0)</f>
        <v>0</v>
      </c>
      <c r="Z162" s="49"/>
    </row>
    <row r="163" spans="21:26" x14ac:dyDescent="0.25">
      <c r="U163" s="49"/>
      <c r="V163" s="49"/>
      <c r="W163" s="49">
        <v>160</v>
      </c>
      <c r="X163" s="49">
        <f>((('Pump Design Summary'!$E$16-'Pump Design Summary'!$D$16)/1000)*W163)+'Pump Design Summary'!$D$16</f>
        <v>0</v>
      </c>
      <c r="Y163" s="49">
        <f>IF(ISEVEN(W163),MAX('Pump Design Summary'!$D$28:$H$28)+50,0)</f>
        <v>50</v>
      </c>
      <c r="Z163" s="49"/>
    </row>
    <row r="164" spans="21:26" x14ac:dyDescent="0.25">
      <c r="U164" s="49"/>
      <c r="V164" s="49"/>
      <c r="W164" s="49">
        <v>161</v>
      </c>
      <c r="X164" s="49">
        <f>((('Pump Design Summary'!$E$16-'Pump Design Summary'!$D$16)/1000)*W164)+'Pump Design Summary'!$D$16</f>
        <v>0</v>
      </c>
      <c r="Y164" s="49">
        <f>IF(ISEVEN(W164),MAX('Pump Design Summary'!$D$28:$H$28)+50,0)</f>
        <v>0</v>
      </c>
      <c r="Z164" s="49"/>
    </row>
    <row r="165" spans="21:26" x14ac:dyDescent="0.25">
      <c r="U165" s="49"/>
      <c r="V165" s="49"/>
      <c r="W165" s="49">
        <v>162</v>
      </c>
      <c r="X165" s="49">
        <f>((('Pump Design Summary'!$E$16-'Pump Design Summary'!$D$16)/1000)*W165)+'Pump Design Summary'!$D$16</f>
        <v>0</v>
      </c>
      <c r="Y165" s="49">
        <f>IF(ISEVEN(W165),MAX('Pump Design Summary'!$D$28:$H$28)+50,0)</f>
        <v>50</v>
      </c>
      <c r="Z165" s="49"/>
    </row>
    <row r="166" spans="21:26" x14ac:dyDescent="0.25">
      <c r="U166" s="49"/>
      <c r="V166" s="49"/>
      <c r="W166" s="49">
        <v>163</v>
      </c>
      <c r="X166" s="49">
        <f>((('Pump Design Summary'!$E$16-'Pump Design Summary'!$D$16)/1000)*W166)+'Pump Design Summary'!$D$16</f>
        <v>0</v>
      </c>
      <c r="Y166" s="49">
        <f>IF(ISEVEN(W166),MAX('Pump Design Summary'!$D$28:$H$28)+50,0)</f>
        <v>0</v>
      </c>
      <c r="Z166" s="49"/>
    </row>
    <row r="167" spans="21:26" x14ac:dyDescent="0.25">
      <c r="U167" s="49"/>
      <c r="V167" s="49"/>
      <c r="W167" s="49">
        <v>164</v>
      </c>
      <c r="X167" s="49">
        <f>((('Pump Design Summary'!$E$16-'Pump Design Summary'!$D$16)/1000)*W167)+'Pump Design Summary'!$D$16</f>
        <v>0</v>
      </c>
      <c r="Y167" s="49">
        <f>IF(ISEVEN(W167),MAX('Pump Design Summary'!$D$28:$H$28)+50,0)</f>
        <v>50</v>
      </c>
      <c r="Z167" s="49"/>
    </row>
    <row r="168" spans="21:26" x14ac:dyDescent="0.25">
      <c r="U168" s="49"/>
      <c r="V168" s="49"/>
      <c r="W168" s="49">
        <v>165</v>
      </c>
      <c r="X168" s="49">
        <f>((('Pump Design Summary'!$E$16-'Pump Design Summary'!$D$16)/1000)*W168)+'Pump Design Summary'!$D$16</f>
        <v>0</v>
      </c>
      <c r="Y168" s="49">
        <f>IF(ISEVEN(W168),MAX('Pump Design Summary'!$D$28:$H$28)+50,0)</f>
        <v>0</v>
      </c>
      <c r="Z168" s="49"/>
    </row>
    <row r="169" spans="21:26" x14ac:dyDescent="0.25">
      <c r="U169" s="49"/>
      <c r="V169" s="49"/>
      <c r="W169" s="49">
        <v>166</v>
      </c>
      <c r="X169" s="49">
        <f>((('Pump Design Summary'!$E$16-'Pump Design Summary'!$D$16)/1000)*W169)+'Pump Design Summary'!$D$16</f>
        <v>0</v>
      </c>
      <c r="Y169" s="49">
        <f>IF(ISEVEN(W169),MAX('Pump Design Summary'!$D$28:$H$28)+50,0)</f>
        <v>50</v>
      </c>
      <c r="Z169" s="49"/>
    </row>
    <row r="170" spans="21:26" x14ac:dyDescent="0.25">
      <c r="U170" s="49"/>
      <c r="V170" s="49"/>
      <c r="W170" s="49">
        <v>167</v>
      </c>
      <c r="X170" s="49">
        <f>((('Pump Design Summary'!$E$16-'Pump Design Summary'!$D$16)/1000)*W170)+'Pump Design Summary'!$D$16</f>
        <v>0</v>
      </c>
      <c r="Y170" s="49">
        <f>IF(ISEVEN(W170),MAX('Pump Design Summary'!$D$28:$H$28)+50,0)</f>
        <v>0</v>
      </c>
      <c r="Z170" s="49"/>
    </row>
    <row r="171" spans="21:26" x14ac:dyDescent="0.25">
      <c r="U171" s="49"/>
      <c r="V171" s="49"/>
      <c r="W171" s="49">
        <v>168</v>
      </c>
      <c r="X171" s="49">
        <f>((('Pump Design Summary'!$E$16-'Pump Design Summary'!$D$16)/1000)*W171)+'Pump Design Summary'!$D$16</f>
        <v>0</v>
      </c>
      <c r="Y171" s="49">
        <f>IF(ISEVEN(W171),MAX('Pump Design Summary'!$D$28:$H$28)+50,0)</f>
        <v>50</v>
      </c>
      <c r="Z171" s="49"/>
    </row>
    <row r="172" spans="21:26" x14ac:dyDescent="0.25">
      <c r="U172" s="49"/>
      <c r="V172" s="49"/>
      <c r="W172" s="49">
        <v>169</v>
      </c>
      <c r="X172" s="49">
        <f>((('Pump Design Summary'!$E$16-'Pump Design Summary'!$D$16)/1000)*W172)+'Pump Design Summary'!$D$16</f>
        <v>0</v>
      </c>
      <c r="Y172" s="49">
        <f>IF(ISEVEN(W172),MAX('Pump Design Summary'!$D$28:$H$28)+50,0)</f>
        <v>0</v>
      </c>
      <c r="Z172" s="49"/>
    </row>
    <row r="173" spans="21:26" x14ac:dyDescent="0.25">
      <c r="U173" s="49"/>
      <c r="V173" s="49"/>
      <c r="W173" s="49">
        <v>170</v>
      </c>
      <c r="X173" s="49">
        <f>((('Pump Design Summary'!$E$16-'Pump Design Summary'!$D$16)/1000)*W173)+'Pump Design Summary'!$D$16</f>
        <v>0</v>
      </c>
      <c r="Y173" s="49">
        <f>IF(ISEVEN(W173),MAX('Pump Design Summary'!$D$28:$H$28)+50,0)</f>
        <v>50</v>
      </c>
      <c r="Z173" s="49"/>
    </row>
    <row r="174" spans="21:26" x14ac:dyDescent="0.25">
      <c r="U174" s="49"/>
      <c r="V174" s="49"/>
      <c r="W174" s="49">
        <v>171</v>
      </c>
      <c r="X174" s="49">
        <f>((('Pump Design Summary'!$E$16-'Pump Design Summary'!$D$16)/1000)*W174)+'Pump Design Summary'!$D$16</f>
        <v>0</v>
      </c>
      <c r="Y174" s="49">
        <f>IF(ISEVEN(W174),MAX('Pump Design Summary'!$D$28:$H$28)+50,0)</f>
        <v>0</v>
      </c>
      <c r="Z174" s="49"/>
    </row>
    <row r="175" spans="21:26" x14ac:dyDescent="0.25">
      <c r="U175" s="49"/>
      <c r="V175" s="49"/>
      <c r="W175" s="49">
        <v>172</v>
      </c>
      <c r="X175" s="49">
        <f>((('Pump Design Summary'!$E$16-'Pump Design Summary'!$D$16)/1000)*W175)+'Pump Design Summary'!$D$16</f>
        <v>0</v>
      </c>
      <c r="Y175" s="49">
        <f>IF(ISEVEN(W175),MAX('Pump Design Summary'!$D$28:$H$28)+50,0)</f>
        <v>50</v>
      </c>
      <c r="Z175" s="49"/>
    </row>
    <row r="176" spans="21:26" x14ac:dyDescent="0.25">
      <c r="U176" s="49"/>
      <c r="V176" s="49"/>
      <c r="W176" s="49">
        <v>173</v>
      </c>
      <c r="X176" s="49">
        <f>((('Pump Design Summary'!$E$16-'Pump Design Summary'!$D$16)/1000)*W176)+'Pump Design Summary'!$D$16</f>
        <v>0</v>
      </c>
      <c r="Y176" s="49">
        <f>IF(ISEVEN(W176),MAX('Pump Design Summary'!$D$28:$H$28)+50,0)</f>
        <v>0</v>
      </c>
      <c r="Z176" s="49"/>
    </row>
    <row r="177" spans="21:26" x14ac:dyDescent="0.25">
      <c r="U177" s="49"/>
      <c r="V177" s="49"/>
      <c r="W177" s="49">
        <v>174</v>
      </c>
      <c r="X177" s="49">
        <f>((('Pump Design Summary'!$E$16-'Pump Design Summary'!$D$16)/1000)*W177)+'Pump Design Summary'!$D$16</f>
        <v>0</v>
      </c>
      <c r="Y177" s="49">
        <f>IF(ISEVEN(W177),MAX('Pump Design Summary'!$D$28:$H$28)+50,0)</f>
        <v>50</v>
      </c>
      <c r="Z177" s="49"/>
    </row>
    <row r="178" spans="21:26" x14ac:dyDescent="0.25">
      <c r="U178" s="49"/>
      <c r="V178" s="49"/>
      <c r="W178" s="49">
        <v>175</v>
      </c>
      <c r="X178" s="49">
        <f>((('Pump Design Summary'!$E$16-'Pump Design Summary'!$D$16)/1000)*W178)+'Pump Design Summary'!$D$16</f>
        <v>0</v>
      </c>
      <c r="Y178" s="49">
        <f>IF(ISEVEN(W178),MAX('Pump Design Summary'!$D$28:$H$28)+50,0)</f>
        <v>0</v>
      </c>
      <c r="Z178" s="49"/>
    </row>
    <row r="179" spans="21:26" x14ac:dyDescent="0.25">
      <c r="U179" s="49"/>
      <c r="V179" s="49"/>
      <c r="W179" s="49">
        <v>176</v>
      </c>
      <c r="X179" s="49">
        <f>((('Pump Design Summary'!$E$16-'Pump Design Summary'!$D$16)/1000)*W179)+'Pump Design Summary'!$D$16</f>
        <v>0</v>
      </c>
      <c r="Y179" s="49">
        <f>IF(ISEVEN(W179),MAX('Pump Design Summary'!$D$28:$H$28)+50,0)</f>
        <v>50</v>
      </c>
      <c r="Z179" s="49"/>
    </row>
    <row r="180" spans="21:26" x14ac:dyDescent="0.25">
      <c r="U180" s="49"/>
      <c r="V180" s="49"/>
      <c r="W180" s="49">
        <v>177</v>
      </c>
      <c r="X180" s="49">
        <f>((('Pump Design Summary'!$E$16-'Pump Design Summary'!$D$16)/1000)*W180)+'Pump Design Summary'!$D$16</f>
        <v>0</v>
      </c>
      <c r="Y180" s="49">
        <f>IF(ISEVEN(W180),MAX('Pump Design Summary'!$D$28:$H$28)+50,0)</f>
        <v>0</v>
      </c>
      <c r="Z180" s="49"/>
    </row>
    <row r="181" spans="21:26" x14ac:dyDescent="0.25">
      <c r="U181" s="49"/>
      <c r="V181" s="49"/>
      <c r="W181" s="49">
        <v>178</v>
      </c>
      <c r="X181" s="49">
        <f>((('Pump Design Summary'!$E$16-'Pump Design Summary'!$D$16)/1000)*W181)+'Pump Design Summary'!$D$16</f>
        <v>0</v>
      </c>
      <c r="Y181" s="49">
        <f>IF(ISEVEN(W181),MAX('Pump Design Summary'!$D$28:$H$28)+50,0)</f>
        <v>50</v>
      </c>
      <c r="Z181" s="49"/>
    </row>
    <row r="182" spans="21:26" x14ac:dyDescent="0.25">
      <c r="U182" s="49"/>
      <c r="V182" s="49"/>
      <c r="W182" s="49">
        <v>179</v>
      </c>
      <c r="X182" s="49">
        <f>((('Pump Design Summary'!$E$16-'Pump Design Summary'!$D$16)/1000)*W182)+'Pump Design Summary'!$D$16</f>
        <v>0</v>
      </c>
      <c r="Y182" s="49">
        <f>IF(ISEVEN(W182),MAX('Pump Design Summary'!$D$28:$H$28)+50,0)</f>
        <v>0</v>
      </c>
      <c r="Z182" s="49"/>
    </row>
    <row r="183" spans="21:26" x14ac:dyDescent="0.25">
      <c r="U183" s="49"/>
      <c r="V183" s="49"/>
      <c r="W183" s="49">
        <v>180</v>
      </c>
      <c r="X183" s="49">
        <f>((('Pump Design Summary'!$E$16-'Pump Design Summary'!$D$16)/1000)*W183)+'Pump Design Summary'!$D$16</f>
        <v>0</v>
      </c>
      <c r="Y183" s="49">
        <f>IF(ISEVEN(W183),MAX('Pump Design Summary'!$D$28:$H$28)+50,0)</f>
        <v>50</v>
      </c>
      <c r="Z183" s="49"/>
    </row>
    <row r="184" spans="21:26" x14ac:dyDescent="0.25">
      <c r="U184" s="49"/>
      <c r="V184" s="49"/>
      <c r="W184" s="49">
        <v>181</v>
      </c>
      <c r="X184" s="49">
        <f>((('Pump Design Summary'!$E$16-'Pump Design Summary'!$D$16)/1000)*W184)+'Pump Design Summary'!$D$16</f>
        <v>0</v>
      </c>
      <c r="Y184" s="49">
        <f>IF(ISEVEN(W184),MAX('Pump Design Summary'!$D$28:$H$28)+50,0)</f>
        <v>0</v>
      </c>
      <c r="Z184" s="49"/>
    </row>
    <row r="185" spans="21:26" x14ac:dyDescent="0.25">
      <c r="U185" s="49"/>
      <c r="V185" s="49"/>
      <c r="W185" s="49">
        <v>182</v>
      </c>
      <c r="X185" s="49">
        <f>((('Pump Design Summary'!$E$16-'Pump Design Summary'!$D$16)/1000)*W185)+'Pump Design Summary'!$D$16</f>
        <v>0</v>
      </c>
      <c r="Y185" s="49">
        <f>IF(ISEVEN(W185),MAX('Pump Design Summary'!$D$28:$H$28)+50,0)</f>
        <v>50</v>
      </c>
      <c r="Z185" s="49"/>
    </row>
    <row r="186" spans="21:26" x14ac:dyDescent="0.25">
      <c r="U186" s="49"/>
      <c r="V186" s="49"/>
      <c r="W186" s="49">
        <v>183</v>
      </c>
      <c r="X186" s="49">
        <f>((('Pump Design Summary'!$E$16-'Pump Design Summary'!$D$16)/1000)*W186)+'Pump Design Summary'!$D$16</f>
        <v>0</v>
      </c>
      <c r="Y186" s="49">
        <f>IF(ISEVEN(W186),MAX('Pump Design Summary'!$D$28:$H$28)+50,0)</f>
        <v>0</v>
      </c>
      <c r="Z186" s="49"/>
    </row>
    <row r="187" spans="21:26" x14ac:dyDescent="0.25">
      <c r="U187" s="49"/>
      <c r="V187" s="49"/>
      <c r="W187" s="49">
        <v>184</v>
      </c>
      <c r="X187" s="49">
        <f>((('Pump Design Summary'!$E$16-'Pump Design Summary'!$D$16)/1000)*W187)+'Pump Design Summary'!$D$16</f>
        <v>0</v>
      </c>
      <c r="Y187" s="49">
        <f>IF(ISEVEN(W187),MAX('Pump Design Summary'!$D$28:$H$28)+50,0)</f>
        <v>50</v>
      </c>
      <c r="Z187" s="49"/>
    </row>
    <row r="188" spans="21:26" x14ac:dyDescent="0.25">
      <c r="U188" s="49"/>
      <c r="V188" s="49"/>
      <c r="W188" s="49">
        <v>185</v>
      </c>
      <c r="X188" s="49">
        <f>((('Pump Design Summary'!$E$16-'Pump Design Summary'!$D$16)/1000)*W188)+'Pump Design Summary'!$D$16</f>
        <v>0</v>
      </c>
      <c r="Y188" s="49">
        <f>IF(ISEVEN(W188),MAX('Pump Design Summary'!$D$28:$H$28)+50,0)</f>
        <v>0</v>
      </c>
      <c r="Z188" s="49"/>
    </row>
    <row r="189" spans="21:26" x14ac:dyDescent="0.25">
      <c r="U189" s="49"/>
      <c r="V189" s="49"/>
      <c r="W189" s="49">
        <v>186</v>
      </c>
      <c r="X189" s="49">
        <f>((('Pump Design Summary'!$E$16-'Pump Design Summary'!$D$16)/1000)*W189)+'Pump Design Summary'!$D$16</f>
        <v>0</v>
      </c>
      <c r="Y189" s="49">
        <f>IF(ISEVEN(W189),MAX('Pump Design Summary'!$D$28:$H$28)+50,0)</f>
        <v>50</v>
      </c>
      <c r="Z189" s="49"/>
    </row>
    <row r="190" spans="21:26" x14ac:dyDescent="0.25">
      <c r="U190" s="49"/>
      <c r="V190" s="49"/>
      <c r="W190" s="49">
        <v>187</v>
      </c>
      <c r="X190" s="49">
        <f>((('Pump Design Summary'!$E$16-'Pump Design Summary'!$D$16)/1000)*W190)+'Pump Design Summary'!$D$16</f>
        <v>0</v>
      </c>
      <c r="Y190" s="49">
        <f>IF(ISEVEN(W190),MAX('Pump Design Summary'!$D$28:$H$28)+50,0)</f>
        <v>0</v>
      </c>
      <c r="Z190" s="49"/>
    </row>
    <row r="191" spans="21:26" x14ac:dyDescent="0.25">
      <c r="U191" s="49"/>
      <c r="V191" s="49"/>
      <c r="W191" s="49">
        <v>188</v>
      </c>
      <c r="X191" s="49">
        <f>((('Pump Design Summary'!$E$16-'Pump Design Summary'!$D$16)/1000)*W191)+'Pump Design Summary'!$D$16</f>
        <v>0</v>
      </c>
      <c r="Y191" s="49">
        <f>IF(ISEVEN(W191),MAX('Pump Design Summary'!$D$28:$H$28)+50,0)</f>
        <v>50</v>
      </c>
      <c r="Z191" s="49"/>
    </row>
    <row r="192" spans="21:26" x14ac:dyDescent="0.25">
      <c r="U192" s="49"/>
      <c r="V192" s="49"/>
      <c r="W192" s="49">
        <v>189</v>
      </c>
      <c r="X192" s="49">
        <f>((('Pump Design Summary'!$E$16-'Pump Design Summary'!$D$16)/1000)*W192)+'Pump Design Summary'!$D$16</f>
        <v>0</v>
      </c>
      <c r="Y192" s="49">
        <f>IF(ISEVEN(W192),MAX('Pump Design Summary'!$D$28:$H$28)+50,0)</f>
        <v>0</v>
      </c>
      <c r="Z192" s="49"/>
    </row>
    <row r="193" spans="21:26" x14ac:dyDescent="0.25">
      <c r="U193" s="49"/>
      <c r="V193" s="49"/>
      <c r="W193" s="49">
        <v>190</v>
      </c>
      <c r="X193" s="49">
        <f>((('Pump Design Summary'!$E$16-'Pump Design Summary'!$D$16)/1000)*W193)+'Pump Design Summary'!$D$16</f>
        <v>0</v>
      </c>
      <c r="Y193" s="49">
        <f>IF(ISEVEN(W193),MAX('Pump Design Summary'!$D$28:$H$28)+50,0)</f>
        <v>50</v>
      </c>
      <c r="Z193" s="49"/>
    </row>
    <row r="194" spans="21:26" x14ac:dyDescent="0.25">
      <c r="U194" s="49"/>
      <c r="V194" s="49"/>
      <c r="W194" s="49">
        <v>191</v>
      </c>
      <c r="X194" s="49">
        <f>((('Pump Design Summary'!$E$16-'Pump Design Summary'!$D$16)/1000)*W194)+'Pump Design Summary'!$D$16</f>
        <v>0</v>
      </c>
      <c r="Y194" s="49">
        <f>IF(ISEVEN(W194),MAX('Pump Design Summary'!$D$28:$H$28)+50,0)</f>
        <v>0</v>
      </c>
      <c r="Z194" s="49"/>
    </row>
    <row r="195" spans="21:26" x14ac:dyDescent="0.25">
      <c r="U195" s="49"/>
      <c r="V195" s="49"/>
      <c r="W195" s="49">
        <v>192</v>
      </c>
      <c r="X195" s="49">
        <f>((('Pump Design Summary'!$E$16-'Pump Design Summary'!$D$16)/1000)*W195)+'Pump Design Summary'!$D$16</f>
        <v>0</v>
      </c>
      <c r="Y195" s="49">
        <f>IF(ISEVEN(W195),MAX('Pump Design Summary'!$D$28:$H$28)+50,0)</f>
        <v>50</v>
      </c>
      <c r="Z195" s="49"/>
    </row>
    <row r="196" spans="21:26" x14ac:dyDescent="0.25">
      <c r="U196" s="49"/>
      <c r="V196" s="49"/>
      <c r="W196" s="49">
        <v>193</v>
      </c>
      <c r="X196" s="49">
        <f>((('Pump Design Summary'!$E$16-'Pump Design Summary'!$D$16)/1000)*W196)+'Pump Design Summary'!$D$16</f>
        <v>0</v>
      </c>
      <c r="Y196" s="49">
        <f>IF(ISEVEN(W196),MAX('Pump Design Summary'!$D$28:$H$28)+50,0)</f>
        <v>0</v>
      </c>
      <c r="Z196" s="49"/>
    </row>
    <row r="197" spans="21:26" x14ac:dyDescent="0.25">
      <c r="U197" s="49"/>
      <c r="V197" s="49"/>
      <c r="W197" s="49">
        <v>194</v>
      </c>
      <c r="X197" s="49">
        <f>((('Pump Design Summary'!$E$16-'Pump Design Summary'!$D$16)/1000)*W197)+'Pump Design Summary'!$D$16</f>
        <v>0</v>
      </c>
      <c r="Y197" s="49">
        <f>IF(ISEVEN(W197),MAX('Pump Design Summary'!$D$28:$H$28)+50,0)</f>
        <v>50</v>
      </c>
      <c r="Z197" s="49"/>
    </row>
    <row r="198" spans="21:26" x14ac:dyDescent="0.25">
      <c r="U198" s="49"/>
      <c r="V198" s="49"/>
      <c r="W198" s="49">
        <v>195</v>
      </c>
      <c r="X198" s="49">
        <f>((('Pump Design Summary'!$E$16-'Pump Design Summary'!$D$16)/1000)*W198)+'Pump Design Summary'!$D$16</f>
        <v>0</v>
      </c>
      <c r="Y198" s="49">
        <f>IF(ISEVEN(W198),MAX('Pump Design Summary'!$D$28:$H$28)+50,0)</f>
        <v>0</v>
      </c>
      <c r="Z198" s="49"/>
    </row>
    <row r="199" spans="21:26" x14ac:dyDescent="0.25">
      <c r="U199" s="49"/>
      <c r="V199" s="49"/>
      <c r="W199" s="49">
        <v>196</v>
      </c>
      <c r="X199" s="49">
        <f>((('Pump Design Summary'!$E$16-'Pump Design Summary'!$D$16)/1000)*W199)+'Pump Design Summary'!$D$16</f>
        <v>0</v>
      </c>
      <c r="Y199" s="49">
        <f>IF(ISEVEN(W199),MAX('Pump Design Summary'!$D$28:$H$28)+50,0)</f>
        <v>50</v>
      </c>
      <c r="Z199" s="49"/>
    </row>
    <row r="200" spans="21:26" x14ac:dyDescent="0.25">
      <c r="U200" s="49"/>
      <c r="V200" s="49"/>
      <c r="W200" s="49">
        <v>197</v>
      </c>
      <c r="X200" s="49">
        <f>((('Pump Design Summary'!$E$16-'Pump Design Summary'!$D$16)/1000)*W200)+'Pump Design Summary'!$D$16</f>
        <v>0</v>
      </c>
      <c r="Y200" s="49">
        <f>IF(ISEVEN(W200),MAX('Pump Design Summary'!$D$28:$H$28)+50,0)</f>
        <v>0</v>
      </c>
      <c r="Z200" s="49"/>
    </row>
    <row r="201" spans="21:26" x14ac:dyDescent="0.25">
      <c r="U201" s="49"/>
      <c r="V201" s="49"/>
      <c r="W201" s="49">
        <v>198</v>
      </c>
      <c r="X201" s="49">
        <f>((('Pump Design Summary'!$E$16-'Pump Design Summary'!$D$16)/1000)*W201)+'Pump Design Summary'!$D$16</f>
        <v>0</v>
      </c>
      <c r="Y201" s="49">
        <f>IF(ISEVEN(W201),MAX('Pump Design Summary'!$D$28:$H$28)+50,0)</f>
        <v>50</v>
      </c>
      <c r="Z201" s="49"/>
    </row>
    <row r="202" spans="21:26" x14ac:dyDescent="0.25">
      <c r="U202" s="49"/>
      <c r="V202" s="49"/>
      <c r="W202" s="49">
        <v>199</v>
      </c>
      <c r="X202" s="49">
        <f>((('Pump Design Summary'!$E$16-'Pump Design Summary'!$D$16)/1000)*W202)+'Pump Design Summary'!$D$16</f>
        <v>0</v>
      </c>
      <c r="Y202" s="49">
        <f>IF(ISEVEN(W202),MAX('Pump Design Summary'!$D$28:$H$28)+50,0)</f>
        <v>0</v>
      </c>
      <c r="Z202" s="49"/>
    </row>
    <row r="203" spans="21:26" x14ac:dyDescent="0.25">
      <c r="U203" s="49"/>
      <c r="V203" s="49"/>
      <c r="W203" s="49">
        <v>200</v>
      </c>
      <c r="X203" s="49">
        <f>((('Pump Design Summary'!$E$16-'Pump Design Summary'!$D$16)/1000)*W203)+'Pump Design Summary'!$D$16</f>
        <v>0</v>
      </c>
      <c r="Y203" s="49">
        <f>IF(ISEVEN(W203),MAX('Pump Design Summary'!$D$28:$H$28)+50,0)</f>
        <v>50</v>
      </c>
      <c r="Z203" s="49"/>
    </row>
    <row r="204" spans="21:26" x14ac:dyDescent="0.25">
      <c r="U204" s="49"/>
      <c r="V204" s="49"/>
      <c r="W204" s="49">
        <v>201</v>
      </c>
      <c r="X204" s="49">
        <f>((('Pump Design Summary'!$E$16-'Pump Design Summary'!$D$16)/1000)*W204)+'Pump Design Summary'!$D$16</f>
        <v>0</v>
      </c>
      <c r="Y204" s="49">
        <f>IF(ISEVEN(W204),MAX('Pump Design Summary'!$D$28:$H$28)+50,0)</f>
        <v>0</v>
      </c>
      <c r="Z204" s="49"/>
    </row>
    <row r="205" spans="21:26" x14ac:dyDescent="0.25">
      <c r="U205" s="49"/>
      <c r="V205" s="49"/>
      <c r="W205" s="49">
        <v>202</v>
      </c>
      <c r="X205" s="49">
        <f>((('Pump Design Summary'!$E$16-'Pump Design Summary'!$D$16)/1000)*W205)+'Pump Design Summary'!$D$16</f>
        <v>0</v>
      </c>
      <c r="Y205" s="49">
        <f>IF(ISEVEN(W205),MAX('Pump Design Summary'!$D$28:$H$28)+50,0)</f>
        <v>50</v>
      </c>
      <c r="Z205" s="49"/>
    </row>
    <row r="206" spans="21:26" x14ac:dyDescent="0.25">
      <c r="U206" s="49"/>
      <c r="V206" s="49"/>
      <c r="W206" s="49">
        <v>203</v>
      </c>
      <c r="X206" s="49">
        <f>((('Pump Design Summary'!$E$16-'Pump Design Summary'!$D$16)/1000)*W206)+'Pump Design Summary'!$D$16</f>
        <v>0</v>
      </c>
      <c r="Y206" s="49">
        <f>IF(ISEVEN(W206),MAX('Pump Design Summary'!$D$28:$H$28)+50,0)</f>
        <v>0</v>
      </c>
      <c r="Z206" s="49"/>
    </row>
    <row r="207" spans="21:26" x14ac:dyDescent="0.25">
      <c r="U207" s="49"/>
      <c r="V207" s="49"/>
      <c r="W207" s="49">
        <v>204</v>
      </c>
      <c r="X207" s="49">
        <f>((('Pump Design Summary'!$E$16-'Pump Design Summary'!$D$16)/1000)*W207)+'Pump Design Summary'!$D$16</f>
        <v>0</v>
      </c>
      <c r="Y207" s="49">
        <f>IF(ISEVEN(W207),MAX('Pump Design Summary'!$D$28:$H$28)+50,0)</f>
        <v>50</v>
      </c>
      <c r="Z207" s="49"/>
    </row>
    <row r="208" spans="21:26" x14ac:dyDescent="0.25">
      <c r="U208" s="49"/>
      <c r="V208" s="49"/>
      <c r="W208" s="49">
        <v>205</v>
      </c>
      <c r="X208" s="49">
        <f>((('Pump Design Summary'!$E$16-'Pump Design Summary'!$D$16)/1000)*W208)+'Pump Design Summary'!$D$16</f>
        <v>0</v>
      </c>
      <c r="Y208" s="49">
        <f>IF(ISEVEN(W208),MAX('Pump Design Summary'!$D$28:$H$28)+50,0)</f>
        <v>0</v>
      </c>
      <c r="Z208" s="49"/>
    </row>
    <row r="209" spans="21:26" x14ac:dyDescent="0.25">
      <c r="U209" s="49"/>
      <c r="V209" s="49"/>
      <c r="W209" s="49">
        <v>206</v>
      </c>
      <c r="X209" s="49">
        <f>((('Pump Design Summary'!$E$16-'Pump Design Summary'!$D$16)/1000)*W209)+'Pump Design Summary'!$D$16</f>
        <v>0</v>
      </c>
      <c r="Y209" s="49">
        <f>IF(ISEVEN(W209),MAX('Pump Design Summary'!$D$28:$H$28)+50,0)</f>
        <v>50</v>
      </c>
      <c r="Z209" s="49"/>
    </row>
    <row r="210" spans="21:26" x14ac:dyDescent="0.25">
      <c r="U210" s="49"/>
      <c r="V210" s="49"/>
      <c r="W210" s="49">
        <v>207</v>
      </c>
      <c r="X210" s="49">
        <f>((('Pump Design Summary'!$E$16-'Pump Design Summary'!$D$16)/1000)*W210)+'Pump Design Summary'!$D$16</f>
        <v>0</v>
      </c>
      <c r="Y210" s="49">
        <f>IF(ISEVEN(W210),MAX('Pump Design Summary'!$D$28:$H$28)+50,0)</f>
        <v>0</v>
      </c>
      <c r="Z210" s="49"/>
    </row>
    <row r="211" spans="21:26" x14ac:dyDescent="0.25">
      <c r="U211" s="49"/>
      <c r="V211" s="49"/>
      <c r="W211" s="49">
        <v>208</v>
      </c>
      <c r="X211" s="49">
        <f>((('Pump Design Summary'!$E$16-'Pump Design Summary'!$D$16)/1000)*W211)+'Pump Design Summary'!$D$16</f>
        <v>0</v>
      </c>
      <c r="Y211" s="49">
        <f>IF(ISEVEN(W211),MAX('Pump Design Summary'!$D$28:$H$28)+50,0)</f>
        <v>50</v>
      </c>
      <c r="Z211" s="49"/>
    </row>
    <row r="212" spans="21:26" x14ac:dyDescent="0.25">
      <c r="U212" s="49"/>
      <c r="V212" s="49"/>
      <c r="W212" s="49">
        <v>209</v>
      </c>
      <c r="X212" s="49">
        <f>((('Pump Design Summary'!$E$16-'Pump Design Summary'!$D$16)/1000)*W212)+'Pump Design Summary'!$D$16</f>
        <v>0</v>
      </c>
      <c r="Y212" s="49">
        <f>IF(ISEVEN(W212),MAX('Pump Design Summary'!$D$28:$H$28)+50,0)</f>
        <v>0</v>
      </c>
      <c r="Z212" s="49"/>
    </row>
    <row r="213" spans="21:26" x14ac:dyDescent="0.25">
      <c r="U213" s="49"/>
      <c r="V213" s="49"/>
      <c r="W213" s="49">
        <v>210</v>
      </c>
      <c r="X213" s="49">
        <f>((('Pump Design Summary'!$E$16-'Pump Design Summary'!$D$16)/1000)*W213)+'Pump Design Summary'!$D$16</f>
        <v>0</v>
      </c>
      <c r="Y213" s="49">
        <f>IF(ISEVEN(W213),MAX('Pump Design Summary'!$D$28:$H$28)+50,0)</f>
        <v>50</v>
      </c>
      <c r="Z213" s="49"/>
    </row>
    <row r="214" spans="21:26" x14ac:dyDescent="0.25">
      <c r="U214" s="49"/>
      <c r="V214" s="49"/>
      <c r="W214" s="49">
        <v>211</v>
      </c>
      <c r="X214" s="49">
        <f>((('Pump Design Summary'!$E$16-'Pump Design Summary'!$D$16)/1000)*W214)+'Pump Design Summary'!$D$16</f>
        <v>0</v>
      </c>
      <c r="Y214" s="49">
        <f>IF(ISEVEN(W214),MAX('Pump Design Summary'!$D$28:$H$28)+50,0)</f>
        <v>0</v>
      </c>
      <c r="Z214" s="49"/>
    </row>
    <row r="215" spans="21:26" x14ac:dyDescent="0.25">
      <c r="U215" s="49"/>
      <c r="V215" s="49"/>
      <c r="W215" s="49">
        <v>212</v>
      </c>
      <c r="X215" s="49">
        <f>((('Pump Design Summary'!$E$16-'Pump Design Summary'!$D$16)/1000)*W215)+'Pump Design Summary'!$D$16</f>
        <v>0</v>
      </c>
      <c r="Y215" s="49">
        <f>IF(ISEVEN(W215),MAX('Pump Design Summary'!$D$28:$H$28)+50,0)</f>
        <v>50</v>
      </c>
      <c r="Z215" s="49"/>
    </row>
    <row r="216" spans="21:26" x14ac:dyDescent="0.25">
      <c r="U216" s="49"/>
      <c r="V216" s="49"/>
      <c r="W216" s="49">
        <v>213</v>
      </c>
      <c r="X216" s="49">
        <f>((('Pump Design Summary'!$E$16-'Pump Design Summary'!$D$16)/1000)*W216)+'Pump Design Summary'!$D$16</f>
        <v>0</v>
      </c>
      <c r="Y216" s="49">
        <f>IF(ISEVEN(W216),MAX('Pump Design Summary'!$D$28:$H$28)+50,0)</f>
        <v>0</v>
      </c>
      <c r="Z216" s="49"/>
    </row>
    <row r="217" spans="21:26" x14ac:dyDescent="0.25">
      <c r="U217" s="49"/>
      <c r="V217" s="49"/>
      <c r="W217" s="49">
        <v>214</v>
      </c>
      <c r="X217" s="49">
        <f>((('Pump Design Summary'!$E$16-'Pump Design Summary'!$D$16)/1000)*W217)+'Pump Design Summary'!$D$16</f>
        <v>0</v>
      </c>
      <c r="Y217" s="49">
        <f>IF(ISEVEN(W217),MAX('Pump Design Summary'!$D$28:$H$28)+50,0)</f>
        <v>50</v>
      </c>
      <c r="Z217" s="49"/>
    </row>
    <row r="218" spans="21:26" x14ac:dyDescent="0.25">
      <c r="U218" s="49"/>
      <c r="V218" s="49"/>
      <c r="W218" s="49">
        <v>215</v>
      </c>
      <c r="X218" s="49">
        <f>((('Pump Design Summary'!$E$16-'Pump Design Summary'!$D$16)/1000)*W218)+'Pump Design Summary'!$D$16</f>
        <v>0</v>
      </c>
      <c r="Y218" s="49">
        <f>IF(ISEVEN(W218),MAX('Pump Design Summary'!$D$28:$H$28)+50,0)</f>
        <v>0</v>
      </c>
      <c r="Z218" s="49"/>
    </row>
    <row r="219" spans="21:26" x14ac:dyDescent="0.25">
      <c r="U219" s="49"/>
      <c r="V219" s="49"/>
      <c r="W219" s="49">
        <v>216</v>
      </c>
      <c r="X219" s="49">
        <f>((('Pump Design Summary'!$E$16-'Pump Design Summary'!$D$16)/1000)*W219)+'Pump Design Summary'!$D$16</f>
        <v>0</v>
      </c>
      <c r="Y219" s="49">
        <f>IF(ISEVEN(W219),MAX('Pump Design Summary'!$D$28:$H$28)+50,0)</f>
        <v>50</v>
      </c>
      <c r="Z219" s="49"/>
    </row>
    <row r="220" spans="21:26" x14ac:dyDescent="0.25">
      <c r="U220" s="49"/>
      <c r="V220" s="49"/>
      <c r="W220" s="49">
        <v>217</v>
      </c>
      <c r="X220" s="49">
        <f>((('Pump Design Summary'!$E$16-'Pump Design Summary'!$D$16)/1000)*W220)+'Pump Design Summary'!$D$16</f>
        <v>0</v>
      </c>
      <c r="Y220" s="49">
        <f>IF(ISEVEN(W220),MAX('Pump Design Summary'!$D$28:$H$28)+50,0)</f>
        <v>0</v>
      </c>
      <c r="Z220" s="49"/>
    </row>
    <row r="221" spans="21:26" x14ac:dyDescent="0.25">
      <c r="U221" s="49"/>
      <c r="V221" s="49"/>
      <c r="W221" s="49">
        <v>218</v>
      </c>
      <c r="X221" s="49">
        <f>((('Pump Design Summary'!$E$16-'Pump Design Summary'!$D$16)/1000)*W221)+'Pump Design Summary'!$D$16</f>
        <v>0</v>
      </c>
      <c r="Y221" s="49">
        <f>IF(ISEVEN(W221),MAX('Pump Design Summary'!$D$28:$H$28)+50,0)</f>
        <v>50</v>
      </c>
      <c r="Z221" s="49"/>
    </row>
    <row r="222" spans="21:26" x14ac:dyDescent="0.25">
      <c r="U222" s="49"/>
      <c r="V222" s="49"/>
      <c r="W222" s="49">
        <v>219</v>
      </c>
      <c r="X222" s="49">
        <f>((('Pump Design Summary'!$E$16-'Pump Design Summary'!$D$16)/1000)*W222)+'Pump Design Summary'!$D$16</f>
        <v>0</v>
      </c>
      <c r="Y222" s="49">
        <f>IF(ISEVEN(W222),MAX('Pump Design Summary'!$D$28:$H$28)+50,0)</f>
        <v>0</v>
      </c>
      <c r="Z222" s="49"/>
    </row>
    <row r="223" spans="21:26" x14ac:dyDescent="0.25">
      <c r="U223" s="49"/>
      <c r="V223" s="49"/>
      <c r="W223" s="49">
        <v>220</v>
      </c>
      <c r="X223" s="49">
        <f>((('Pump Design Summary'!$E$16-'Pump Design Summary'!$D$16)/1000)*W223)+'Pump Design Summary'!$D$16</f>
        <v>0</v>
      </c>
      <c r="Y223" s="49">
        <f>IF(ISEVEN(W223),MAX('Pump Design Summary'!$D$28:$H$28)+50,0)</f>
        <v>50</v>
      </c>
      <c r="Z223" s="49"/>
    </row>
    <row r="224" spans="21:26" x14ac:dyDescent="0.25">
      <c r="U224" s="49"/>
      <c r="V224" s="49"/>
      <c r="W224" s="49">
        <v>221</v>
      </c>
      <c r="X224" s="49">
        <f>((('Pump Design Summary'!$E$16-'Pump Design Summary'!$D$16)/1000)*W224)+'Pump Design Summary'!$D$16</f>
        <v>0</v>
      </c>
      <c r="Y224" s="49">
        <f>IF(ISEVEN(W224),MAX('Pump Design Summary'!$D$28:$H$28)+50,0)</f>
        <v>0</v>
      </c>
      <c r="Z224" s="49"/>
    </row>
    <row r="225" spans="21:26" x14ac:dyDescent="0.25">
      <c r="U225" s="49"/>
      <c r="V225" s="49"/>
      <c r="W225" s="49">
        <v>222</v>
      </c>
      <c r="X225" s="49">
        <f>((('Pump Design Summary'!$E$16-'Pump Design Summary'!$D$16)/1000)*W225)+'Pump Design Summary'!$D$16</f>
        <v>0</v>
      </c>
      <c r="Y225" s="49">
        <f>IF(ISEVEN(W225),MAX('Pump Design Summary'!$D$28:$H$28)+50,0)</f>
        <v>50</v>
      </c>
      <c r="Z225" s="49"/>
    </row>
    <row r="226" spans="21:26" x14ac:dyDescent="0.25">
      <c r="U226" s="49"/>
      <c r="V226" s="49"/>
      <c r="W226" s="49">
        <v>223</v>
      </c>
      <c r="X226" s="49">
        <f>((('Pump Design Summary'!$E$16-'Pump Design Summary'!$D$16)/1000)*W226)+'Pump Design Summary'!$D$16</f>
        <v>0</v>
      </c>
      <c r="Y226" s="49">
        <f>IF(ISEVEN(W226),MAX('Pump Design Summary'!$D$28:$H$28)+50,0)</f>
        <v>0</v>
      </c>
      <c r="Z226" s="49"/>
    </row>
    <row r="227" spans="21:26" x14ac:dyDescent="0.25">
      <c r="U227" s="49"/>
      <c r="V227" s="49"/>
      <c r="W227" s="49">
        <v>224</v>
      </c>
      <c r="X227" s="49">
        <f>((('Pump Design Summary'!$E$16-'Pump Design Summary'!$D$16)/1000)*W227)+'Pump Design Summary'!$D$16</f>
        <v>0</v>
      </c>
      <c r="Y227" s="49">
        <f>IF(ISEVEN(W227),MAX('Pump Design Summary'!$D$28:$H$28)+50,0)</f>
        <v>50</v>
      </c>
      <c r="Z227" s="49"/>
    </row>
    <row r="228" spans="21:26" x14ac:dyDescent="0.25">
      <c r="U228" s="49"/>
      <c r="V228" s="49"/>
      <c r="W228" s="49">
        <v>225</v>
      </c>
      <c r="X228" s="49">
        <f>((('Pump Design Summary'!$E$16-'Pump Design Summary'!$D$16)/1000)*W228)+'Pump Design Summary'!$D$16</f>
        <v>0</v>
      </c>
      <c r="Y228" s="49">
        <f>IF(ISEVEN(W228),MAX('Pump Design Summary'!$D$28:$H$28)+50,0)</f>
        <v>0</v>
      </c>
      <c r="Z228" s="49"/>
    </row>
    <row r="229" spans="21:26" x14ac:dyDescent="0.25">
      <c r="U229" s="49"/>
      <c r="V229" s="49"/>
      <c r="W229" s="49">
        <v>226</v>
      </c>
      <c r="X229" s="49">
        <f>((('Pump Design Summary'!$E$16-'Pump Design Summary'!$D$16)/1000)*W229)+'Pump Design Summary'!$D$16</f>
        <v>0</v>
      </c>
      <c r="Y229" s="49">
        <f>IF(ISEVEN(W229),MAX('Pump Design Summary'!$D$28:$H$28)+50,0)</f>
        <v>50</v>
      </c>
      <c r="Z229" s="49"/>
    </row>
    <row r="230" spans="21:26" x14ac:dyDescent="0.25">
      <c r="U230" s="49"/>
      <c r="V230" s="49"/>
      <c r="W230" s="49">
        <v>227</v>
      </c>
      <c r="X230" s="49">
        <f>((('Pump Design Summary'!$E$16-'Pump Design Summary'!$D$16)/1000)*W230)+'Pump Design Summary'!$D$16</f>
        <v>0</v>
      </c>
      <c r="Y230" s="49">
        <f>IF(ISEVEN(W230),MAX('Pump Design Summary'!$D$28:$H$28)+50,0)</f>
        <v>0</v>
      </c>
      <c r="Z230" s="49"/>
    </row>
    <row r="231" spans="21:26" x14ac:dyDescent="0.25">
      <c r="U231" s="49"/>
      <c r="V231" s="49"/>
      <c r="W231" s="49">
        <v>228</v>
      </c>
      <c r="X231" s="49">
        <f>((('Pump Design Summary'!$E$16-'Pump Design Summary'!$D$16)/1000)*W231)+'Pump Design Summary'!$D$16</f>
        <v>0</v>
      </c>
      <c r="Y231" s="49">
        <f>IF(ISEVEN(W231),MAX('Pump Design Summary'!$D$28:$H$28)+50,0)</f>
        <v>50</v>
      </c>
      <c r="Z231" s="49"/>
    </row>
    <row r="232" spans="21:26" x14ac:dyDescent="0.25">
      <c r="U232" s="49"/>
      <c r="V232" s="49"/>
      <c r="W232" s="49">
        <v>229</v>
      </c>
      <c r="X232" s="49">
        <f>((('Pump Design Summary'!$E$16-'Pump Design Summary'!$D$16)/1000)*W232)+'Pump Design Summary'!$D$16</f>
        <v>0</v>
      </c>
      <c r="Y232" s="49">
        <f>IF(ISEVEN(W232),MAX('Pump Design Summary'!$D$28:$H$28)+50,0)</f>
        <v>0</v>
      </c>
      <c r="Z232" s="49"/>
    </row>
    <row r="233" spans="21:26" x14ac:dyDescent="0.25">
      <c r="U233" s="49"/>
      <c r="V233" s="49"/>
      <c r="W233" s="49">
        <v>230</v>
      </c>
      <c r="X233" s="49">
        <f>((('Pump Design Summary'!$E$16-'Pump Design Summary'!$D$16)/1000)*W233)+'Pump Design Summary'!$D$16</f>
        <v>0</v>
      </c>
      <c r="Y233" s="49">
        <f>IF(ISEVEN(W233),MAX('Pump Design Summary'!$D$28:$H$28)+50,0)</f>
        <v>50</v>
      </c>
      <c r="Z233" s="49"/>
    </row>
    <row r="234" spans="21:26" x14ac:dyDescent="0.25">
      <c r="U234" s="49"/>
      <c r="V234" s="49"/>
      <c r="W234" s="49">
        <v>231</v>
      </c>
      <c r="X234" s="49">
        <f>((('Pump Design Summary'!$E$16-'Pump Design Summary'!$D$16)/1000)*W234)+'Pump Design Summary'!$D$16</f>
        <v>0</v>
      </c>
      <c r="Y234" s="49">
        <f>IF(ISEVEN(W234),MAX('Pump Design Summary'!$D$28:$H$28)+50,0)</f>
        <v>0</v>
      </c>
      <c r="Z234" s="49"/>
    </row>
    <row r="235" spans="21:26" x14ac:dyDescent="0.25">
      <c r="U235" s="49"/>
      <c r="V235" s="49"/>
      <c r="W235" s="49">
        <v>232</v>
      </c>
      <c r="X235" s="49">
        <f>((('Pump Design Summary'!$E$16-'Pump Design Summary'!$D$16)/1000)*W235)+'Pump Design Summary'!$D$16</f>
        <v>0</v>
      </c>
      <c r="Y235" s="49">
        <f>IF(ISEVEN(W235),MAX('Pump Design Summary'!$D$28:$H$28)+50,0)</f>
        <v>50</v>
      </c>
      <c r="Z235" s="49"/>
    </row>
    <row r="236" spans="21:26" x14ac:dyDescent="0.25">
      <c r="U236" s="49"/>
      <c r="V236" s="49"/>
      <c r="W236" s="49">
        <v>233</v>
      </c>
      <c r="X236" s="49">
        <f>((('Pump Design Summary'!$E$16-'Pump Design Summary'!$D$16)/1000)*W236)+'Pump Design Summary'!$D$16</f>
        <v>0</v>
      </c>
      <c r="Y236" s="49">
        <f>IF(ISEVEN(W236),MAX('Pump Design Summary'!$D$28:$H$28)+50,0)</f>
        <v>0</v>
      </c>
      <c r="Z236" s="49"/>
    </row>
    <row r="237" spans="21:26" x14ac:dyDescent="0.25">
      <c r="U237" s="49"/>
      <c r="V237" s="49"/>
      <c r="W237" s="49">
        <v>234</v>
      </c>
      <c r="X237" s="49">
        <f>((('Pump Design Summary'!$E$16-'Pump Design Summary'!$D$16)/1000)*W237)+'Pump Design Summary'!$D$16</f>
        <v>0</v>
      </c>
      <c r="Y237" s="49">
        <f>IF(ISEVEN(W237),MAX('Pump Design Summary'!$D$28:$H$28)+50,0)</f>
        <v>50</v>
      </c>
      <c r="Z237" s="49"/>
    </row>
    <row r="238" spans="21:26" x14ac:dyDescent="0.25">
      <c r="U238" s="49"/>
      <c r="V238" s="49"/>
      <c r="W238" s="49">
        <v>235</v>
      </c>
      <c r="X238" s="49">
        <f>((('Pump Design Summary'!$E$16-'Pump Design Summary'!$D$16)/1000)*W238)+'Pump Design Summary'!$D$16</f>
        <v>0</v>
      </c>
      <c r="Y238" s="49">
        <f>IF(ISEVEN(W238),MAX('Pump Design Summary'!$D$28:$H$28)+50,0)</f>
        <v>0</v>
      </c>
      <c r="Z238" s="49"/>
    </row>
    <row r="239" spans="21:26" x14ac:dyDescent="0.25">
      <c r="U239" s="49"/>
      <c r="V239" s="49"/>
      <c r="W239" s="49">
        <v>236</v>
      </c>
      <c r="X239" s="49">
        <f>((('Pump Design Summary'!$E$16-'Pump Design Summary'!$D$16)/1000)*W239)+'Pump Design Summary'!$D$16</f>
        <v>0</v>
      </c>
      <c r="Y239" s="49">
        <f>IF(ISEVEN(W239),MAX('Pump Design Summary'!$D$28:$H$28)+50,0)</f>
        <v>50</v>
      </c>
      <c r="Z239" s="49"/>
    </row>
    <row r="240" spans="21:26" x14ac:dyDescent="0.25">
      <c r="U240" s="49"/>
      <c r="V240" s="49"/>
      <c r="W240" s="49">
        <v>237</v>
      </c>
      <c r="X240" s="49">
        <f>((('Pump Design Summary'!$E$16-'Pump Design Summary'!$D$16)/1000)*W240)+'Pump Design Summary'!$D$16</f>
        <v>0</v>
      </c>
      <c r="Y240" s="49">
        <f>IF(ISEVEN(W240),MAX('Pump Design Summary'!$D$28:$H$28)+50,0)</f>
        <v>0</v>
      </c>
      <c r="Z240" s="49"/>
    </row>
    <row r="241" spans="21:26" x14ac:dyDescent="0.25">
      <c r="U241" s="49"/>
      <c r="V241" s="49"/>
      <c r="W241" s="49">
        <v>238</v>
      </c>
      <c r="X241" s="49">
        <f>((('Pump Design Summary'!$E$16-'Pump Design Summary'!$D$16)/1000)*W241)+'Pump Design Summary'!$D$16</f>
        <v>0</v>
      </c>
      <c r="Y241" s="49">
        <f>IF(ISEVEN(W241),MAX('Pump Design Summary'!$D$28:$H$28)+50,0)</f>
        <v>50</v>
      </c>
      <c r="Z241" s="49"/>
    </row>
    <row r="242" spans="21:26" x14ac:dyDescent="0.25">
      <c r="U242" s="49"/>
      <c r="V242" s="49"/>
      <c r="W242" s="49">
        <v>239</v>
      </c>
      <c r="X242" s="49">
        <f>((('Pump Design Summary'!$E$16-'Pump Design Summary'!$D$16)/1000)*W242)+'Pump Design Summary'!$D$16</f>
        <v>0</v>
      </c>
      <c r="Y242" s="49">
        <f>IF(ISEVEN(W242),MAX('Pump Design Summary'!$D$28:$H$28)+50,0)</f>
        <v>0</v>
      </c>
      <c r="Z242" s="49"/>
    </row>
    <row r="243" spans="21:26" x14ac:dyDescent="0.25">
      <c r="U243" s="49"/>
      <c r="V243" s="49"/>
      <c r="W243" s="49">
        <v>240</v>
      </c>
      <c r="X243" s="49">
        <f>((('Pump Design Summary'!$E$16-'Pump Design Summary'!$D$16)/1000)*W243)+'Pump Design Summary'!$D$16</f>
        <v>0</v>
      </c>
      <c r="Y243" s="49">
        <f>IF(ISEVEN(W243),MAX('Pump Design Summary'!$D$28:$H$28)+50,0)</f>
        <v>50</v>
      </c>
      <c r="Z243" s="49"/>
    </row>
    <row r="244" spans="21:26" x14ac:dyDescent="0.25">
      <c r="U244" s="49"/>
      <c r="V244" s="49"/>
      <c r="W244" s="49">
        <v>241</v>
      </c>
      <c r="X244" s="49">
        <f>((('Pump Design Summary'!$E$16-'Pump Design Summary'!$D$16)/1000)*W244)+'Pump Design Summary'!$D$16</f>
        <v>0</v>
      </c>
      <c r="Y244" s="49">
        <f>IF(ISEVEN(W244),MAX('Pump Design Summary'!$D$28:$H$28)+50,0)</f>
        <v>0</v>
      </c>
      <c r="Z244" s="49"/>
    </row>
    <row r="245" spans="21:26" x14ac:dyDescent="0.25">
      <c r="U245" s="49"/>
      <c r="V245" s="49"/>
      <c r="W245" s="49">
        <v>242</v>
      </c>
      <c r="X245" s="49">
        <f>((('Pump Design Summary'!$E$16-'Pump Design Summary'!$D$16)/1000)*W245)+'Pump Design Summary'!$D$16</f>
        <v>0</v>
      </c>
      <c r="Y245" s="49">
        <f>IF(ISEVEN(W245),MAX('Pump Design Summary'!$D$28:$H$28)+50,0)</f>
        <v>50</v>
      </c>
      <c r="Z245" s="49"/>
    </row>
    <row r="246" spans="21:26" x14ac:dyDescent="0.25">
      <c r="U246" s="49"/>
      <c r="V246" s="49"/>
      <c r="W246" s="49">
        <v>243</v>
      </c>
      <c r="X246" s="49">
        <f>((('Pump Design Summary'!$E$16-'Pump Design Summary'!$D$16)/1000)*W246)+'Pump Design Summary'!$D$16</f>
        <v>0</v>
      </c>
      <c r="Y246" s="49">
        <f>IF(ISEVEN(W246),MAX('Pump Design Summary'!$D$28:$H$28)+50,0)</f>
        <v>0</v>
      </c>
      <c r="Z246" s="49"/>
    </row>
    <row r="247" spans="21:26" x14ac:dyDescent="0.25">
      <c r="U247" s="49"/>
      <c r="V247" s="49"/>
      <c r="W247" s="49">
        <v>244</v>
      </c>
      <c r="X247" s="49">
        <f>((('Pump Design Summary'!$E$16-'Pump Design Summary'!$D$16)/1000)*W247)+'Pump Design Summary'!$D$16</f>
        <v>0</v>
      </c>
      <c r="Y247" s="49">
        <f>IF(ISEVEN(W247),MAX('Pump Design Summary'!$D$28:$H$28)+50,0)</f>
        <v>50</v>
      </c>
      <c r="Z247" s="49"/>
    </row>
    <row r="248" spans="21:26" x14ac:dyDescent="0.25">
      <c r="U248" s="49"/>
      <c r="V248" s="49"/>
      <c r="W248" s="49">
        <v>245</v>
      </c>
      <c r="X248" s="49">
        <f>((('Pump Design Summary'!$E$16-'Pump Design Summary'!$D$16)/1000)*W248)+'Pump Design Summary'!$D$16</f>
        <v>0</v>
      </c>
      <c r="Y248" s="49">
        <f>IF(ISEVEN(W248),MAX('Pump Design Summary'!$D$28:$H$28)+50,0)</f>
        <v>0</v>
      </c>
      <c r="Z248" s="49"/>
    </row>
    <row r="249" spans="21:26" x14ac:dyDescent="0.25">
      <c r="U249" s="49"/>
      <c r="V249" s="49"/>
      <c r="W249" s="49">
        <v>246</v>
      </c>
      <c r="X249" s="49">
        <f>((('Pump Design Summary'!$E$16-'Pump Design Summary'!$D$16)/1000)*W249)+'Pump Design Summary'!$D$16</f>
        <v>0</v>
      </c>
      <c r="Y249" s="49">
        <f>IF(ISEVEN(W249),MAX('Pump Design Summary'!$D$28:$H$28)+50,0)</f>
        <v>50</v>
      </c>
      <c r="Z249" s="49"/>
    </row>
    <row r="250" spans="21:26" x14ac:dyDescent="0.25">
      <c r="U250" s="49"/>
      <c r="V250" s="49"/>
      <c r="W250" s="49">
        <v>247</v>
      </c>
      <c r="X250" s="49">
        <f>((('Pump Design Summary'!$E$16-'Pump Design Summary'!$D$16)/1000)*W250)+'Pump Design Summary'!$D$16</f>
        <v>0</v>
      </c>
      <c r="Y250" s="49">
        <f>IF(ISEVEN(W250),MAX('Pump Design Summary'!$D$28:$H$28)+50,0)</f>
        <v>0</v>
      </c>
      <c r="Z250" s="49"/>
    </row>
    <row r="251" spans="21:26" x14ac:dyDescent="0.25">
      <c r="U251" s="49"/>
      <c r="V251" s="49"/>
      <c r="W251" s="49">
        <v>248</v>
      </c>
      <c r="X251" s="49">
        <f>((('Pump Design Summary'!$E$16-'Pump Design Summary'!$D$16)/1000)*W251)+'Pump Design Summary'!$D$16</f>
        <v>0</v>
      </c>
      <c r="Y251" s="49">
        <f>IF(ISEVEN(W251),MAX('Pump Design Summary'!$D$28:$H$28)+50,0)</f>
        <v>50</v>
      </c>
      <c r="Z251" s="49"/>
    </row>
    <row r="252" spans="21:26" x14ac:dyDescent="0.25">
      <c r="U252" s="49"/>
      <c r="V252" s="49"/>
      <c r="W252" s="49">
        <v>249</v>
      </c>
      <c r="X252" s="49">
        <f>((('Pump Design Summary'!$E$16-'Pump Design Summary'!$D$16)/1000)*W252)+'Pump Design Summary'!$D$16</f>
        <v>0</v>
      </c>
      <c r="Y252" s="49">
        <f>IF(ISEVEN(W252),MAX('Pump Design Summary'!$D$28:$H$28)+50,0)</f>
        <v>0</v>
      </c>
      <c r="Z252" s="49"/>
    </row>
    <row r="253" spans="21:26" x14ac:dyDescent="0.25">
      <c r="U253" s="49"/>
      <c r="V253" s="49"/>
      <c r="W253" s="49">
        <v>250</v>
      </c>
      <c r="X253" s="49">
        <f>((('Pump Design Summary'!$E$16-'Pump Design Summary'!$D$16)/1000)*W253)+'Pump Design Summary'!$D$16</f>
        <v>0</v>
      </c>
      <c r="Y253" s="49">
        <f>IF(ISEVEN(W253),MAX('Pump Design Summary'!$D$28:$H$28)+50,0)</f>
        <v>50</v>
      </c>
      <c r="Z253" s="49"/>
    </row>
    <row r="254" spans="21:26" x14ac:dyDescent="0.25">
      <c r="U254" s="49"/>
      <c r="V254" s="49"/>
      <c r="W254" s="49">
        <v>251</v>
      </c>
      <c r="X254" s="49">
        <f>((('Pump Design Summary'!$E$16-'Pump Design Summary'!$D$16)/1000)*W254)+'Pump Design Summary'!$D$16</f>
        <v>0</v>
      </c>
      <c r="Y254" s="49">
        <f>IF(ISEVEN(W254),MAX('Pump Design Summary'!$D$28:$H$28)+50,0)</f>
        <v>0</v>
      </c>
      <c r="Z254" s="49"/>
    </row>
    <row r="255" spans="21:26" x14ac:dyDescent="0.25">
      <c r="U255" s="49"/>
      <c r="V255" s="49"/>
      <c r="W255" s="49">
        <v>252</v>
      </c>
      <c r="X255" s="49">
        <f>((('Pump Design Summary'!$E$16-'Pump Design Summary'!$D$16)/1000)*W255)+'Pump Design Summary'!$D$16</f>
        <v>0</v>
      </c>
      <c r="Y255" s="49">
        <f>IF(ISEVEN(W255),MAX('Pump Design Summary'!$D$28:$H$28)+50,0)</f>
        <v>50</v>
      </c>
      <c r="Z255" s="49"/>
    </row>
    <row r="256" spans="21:26" x14ac:dyDescent="0.25">
      <c r="U256" s="49"/>
      <c r="V256" s="49"/>
      <c r="W256" s="49">
        <v>253</v>
      </c>
      <c r="X256" s="49">
        <f>((('Pump Design Summary'!$E$16-'Pump Design Summary'!$D$16)/1000)*W256)+'Pump Design Summary'!$D$16</f>
        <v>0</v>
      </c>
      <c r="Y256" s="49">
        <f>IF(ISEVEN(W256),MAX('Pump Design Summary'!$D$28:$H$28)+50,0)</f>
        <v>0</v>
      </c>
      <c r="Z256" s="49"/>
    </row>
    <row r="257" spans="21:26" x14ac:dyDescent="0.25">
      <c r="U257" s="49"/>
      <c r="V257" s="49"/>
      <c r="W257" s="49">
        <v>254</v>
      </c>
      <c r="X257" s="49">
        <f>((('Pump Design Summary'!$E$16-'Pump Design Summary'!$D$16)/1000)*W257)+'Pump Design Summary'!$D$16</f>
        <v>0</v>
      </c>
      <c r="Y257" s="49">
        <f>IF(ISEVEN(W257),MAX('Pump Design Summary'!$D$28:$H$28)+50,0)</f>
        <v>50</v>
      </c>
      <c r="Z257" s="49"/>
    </row>
    <row r="258" spans="21:26" x14ac:dyDescent="0.25">
      <c r="U258" s="49"/>
      <c r="V258" s="49"/>
      <c r="W258" s="49">
        <v>255</v>
      </c>
      <c r="X258" s="49">
        <f>((('Pump Design Summary'!$E$16-'Pump Design Summary'!$D$16)/1000)*W258)+'Pump Design Summary'!$D$16</f>
        <v>0</v>
      </c>
      <c r="Y258" s="49">
        <f>IF(ISEVEN(W258),MAX('Pump Design Summary'!$D$28:$H$28)+50,0)</f>
        <v>0</v>
      </c>
      <c r="Z258" s="49"/>
    </row>
    <row r="259" spans="21:26" x14ac:dyDescent="0.25">
      <c r="U259" s="49"/>
      <c r="V259" s="49"/>
      <c r="W259" s="49">
        <v>256</v>
      </c>
      <c r="X259" s="49">
        <f>((('Pump Design Summary'!$E$16-'Pump Design Summary'!$D$16)/1000)*W259)+'Pump Design Summary'!$D$16</f>
        <v>0</v>
      </c>
      <c r="Y259" s="49">
        <f>IF(ISEVEN(W259),MAX('Pump Design Summary'!$D$28:$H$28)+50,0)</f>
        <v>50</v>
      </c>
      <c r="Z259" s="49"/>
    </row>
    <row r="260" spans="21:26" x14ac:dyDescent="0.25">
      <c r="U260" s="49"/>
      <c r="V260" s="49"/>
      <c r="W260" s="49">
        <v>257</v>
      </c>
      <c r="X260" s="49">
        <f>((('Pump Design Summary'!$E$16-'Pump Design Summary'!$D$16)/1000)*W260)+'Pump Design Summary'!$D$16</f>
        <v>0</v>
      </c>
      <c r="Y260" s="49">
        <f>IF(ISEVEN(W260),MAX('Pump Design Summary'!$D$28:$H$28)+50,0)</f>
        <v>0</v>
      </c>
      <c r="Z260" s="49"/>
    </row>
    <row r="261" spans="21:26" x14ac:dyDescent="0.25">
      <c r="U261" s="49"/>
      <c r="V261" s="49"/>
      <c r="W261" s="49">
        <v>258</v>
      </c>
      <c r="X261" s="49">
        <f>((('Pump Design Summary'!$E$16-'Pump Design Summary'!$D$16)/1000)*W261)+'Pump Design Summary'!$D$16</f>
        <v>0</v>
      </c>
      <c r="Y261" s="49">
        <f>IF(ISEVEN(W261),MAX('Pump Design Summary'!$D$28:$H$28)+50,0)</f>
        <v>50</v>
      </c>
      <c r="Z261" s="49"/>
    </row>
    <row r="262" spans="21:26" x14ac:dyDescent="0.25">
      <c r="U262" s="49"/>
      <c r="V262" s="49"/>
      <c r="W262" s="49">
        <v>259</v>
      </c>
      <c r="X262" s="49">
        <f>((('Pump Design Summary'!$E$16-'Pump Design Summary'!$D$16)/1000)*W262)+'Pump Design Summary'!$D$16</f>
        <v>0</v>
      </c>
      <c r="Y262" s="49">
        <f>IF(ISEVEN(W262),MAX('Pump Design Summary'!$D$28:$H$28)+50,0)</f>
        <v>0</v>
      </c>
      <c r="Z262" s="49"/>
    </row>
    <row r="263" spans="21:26" x14ac:dyDescent="0.25">
      <c r="U263" s="49"/>
      <c r="V263" s="49"/>
      <c r="W263" s="49">
        <v>260</v>
      </c>
      <c r="X263" s="49">
        <f>((('Pump Design Summary'!$E$16-'Pump Design Summary'!$D$16)/1000)*W263)+'Pump Design Summary'!$D$16</f>
        <v>0</v>
      </c>
      <c r="Y263" s="49">
        <f>IF(ISEVEN(W263),MAX('Pump Design Summary'!$D$28:$H$28)+50,0)</f>
        <v>50</v>
      </c>
      <c r="Z263" s="49"/>
    </row>
    <row r="264" spans="21:26" x14ac:dyDescent="0.25">
      <c r="U264" s="49"/>
      <c r="V264" s="49"/>
      <c r="W264" s="49">
        <v>261</v>
      </c>
      <c r="X264" s="49">
        <f>((('Pump Design Summary'!$E$16-'Pump Design Summary'!$D$16)/1000)*W264)+'Pump Design Summary'!$D$16</f>
        <v>0</v>
      </c>
      <c r="Y264" s="49">
        <f>IF(ISEVEN(W264),MAX('Pump Design Summary'!$D$28:$H$28)+50,0)</f>
        <v>0</v>
      </c>
      <c r="Z264" s="49"/>
    </row>
    <row r="265" spans="21:26" x14ac:dyDescent="0.25">
      <c r="U265" s="49"/>
      <c r="V265" s="49"/>
      <c r="W265" s="49">
        <v>262</v>
      </c>
      <c r="X265" s="49">
        <f>((('Pump Design Summary'!$E$16-'Pump Design Summary'!$D$16)/1000)*W265)+'Pump Design Summary'!$D$16</f>
        <v>0</v>
      </c>
      <c r="Y265" s="49">
        <f>IF(ISEVEN(W265),MAX('Pump Design Summary'!$D$28:$H$28)+50,0)</f>
        <v>50</v>
      </c>
      <c r="Z265" s="49"/>
    </row>
    <row r="266" spans="21:26" x14ac:dyDescent="0.25">
      <c r="U266" s="49"/>
      <c r="V266" s="49"/>
      <c r="W266" s="49">
        <v>263</v>
      </c>
      <c r="X266" s="49">
        <f>((('Pump Design Summary'!$E$16-'Pump Design Summary'!$D$16)/1000)*W266)+'Pump Design Summary'!$D$16</f>
        <v>0</v>
      </c>
      <c r="Y266" s="49">
        <f>IF(ISEVEN(W266),MAX('Pump Design Summary'!$D$28:$H$28)+50,0)</f>
        <v>0</v>
      </c>
      <c r="Z266" s="49"/>
    </row>
    <row r="267" spans="21:26" x14ac:dyDescent="0.25">
      <c r="U267" s="49"/>
      <c r="V267" s="49"/>
      <c r="W267" s="49">
        <v>264</v>
      </c>
      <c r="X267" s="49">
        <f>((('Pump Design Summary'!$E$16-'Pump Design Summary'!$D$16)/1000)*W267)+'Pump Design Summary'!$D$16</f>
        <v>0</v>
      </c>
      <c r="Y267" s="49">
        <f>IF(ISEVEN(W267),MAX('Pump Design Summary'!$D$28:$H$28)+50,0)</f>
        <v>50</v>
      </c>
      <c r="Z267" s="49"/>
    </row>
    <row r="268" spans="21:26" x14ac:dyDescent="0.25">
      <c r="U268" s="49"/>
      <c r="V268" s="49"/>
      <c r="W268" s="49">
        <v>265</v>
      </c>
      <c r="X268" s="49">
        <f>((('Pump Design Summary'!$E$16-'Pump Design Summary'!$D$16)/1000)*W268)+'Pump Design Summary'!$D$16</f>
        <v>0</v>
      </c>
      <c r="Y268" s="49">
        <f>IF(ISEVEN(W268),MAX('Pump Design Summary'!$D$28:$H$28)+50,0)</f>
        <v>0</v>
      </c>
      <c r="Z268" s="49"/>
    </row>
    <row r="269" spans="21:26" x14ac:dyDescent="0.25">
      <c r="U269" s="49"/>
      <c r="V269" s="49"/>
      <c r="W269" s="49">
        <v>266</v>
      </c>
      <c r="X269" s="49">
        <f>((('Pump Design Summary'!$E$16-'Pump Design Summary'!$D$16)/1000)*W269)+'Pump Design Summary'!$D$16</f>
        <v>0</v>
      </c>
      <c r="Y269" s="49">
        <f>IF(ISEVEN(W269),MAX('Pump Design Summary'!$D$28:$H$28)+50,0)</f>
        <v>50</v>
      </c>
      <c r="Z269" s="49"/>
    </row>
    <row r="270" spans="21:26" x14ac:dyDescent="0.25">
      <c r="U270" s="49"/>
      <c r="V270" s="49"/>
      <c r="W270" s="49">
        <v>267</v>
      </c>
      <c r="X270" s="49">
        <f>((('Pump Design Summary'!$E$16-'Pump Design Summary'!$D$16)/1000)*W270)+'Pump Design Summary'!$D$16</f>
        <v>0</v>
      </c>
      <c r="Y270" s="49">
        <f>IF(ISEVEN(W270),MAX('Pump Design Summary'!$D$28:$H$28)+50,0)</f>
        <v>0</v>
      </c>
      <c r="Z270" s="49"/>
    </row>
    <row r="271" spans="21:26" x14ac:dyDescent="0.25">
      <c r="U271" s="49"/>
      <c r="V271" s="49"/>
      <c r="W271" s="49">
        <v>268</v>
      </c>
      <c r="X271" s="49">
        <f>((('Pump Design Summary'!$E$16-'Pump Design Summary'!$D$16)/1000)*W271)+'Pump Design Summary'!$D$16</f>
        <v>0</v>
      </c>
      <c r="Y271" s="49">
        <f>IF(ISEVEN(W271),MAX('Pump Design Summary'!$D$28:$H$28)+50,0)</f>
        <v>50</v>
      </c>
      <c r="Z271" s="49"/>
    </row>
    <row r="272" spans="21:26" x14ac:dyDescent="0.25">
      <c r="U272" s="49"/>
      <c r="V272" s="49"/>
      <c r="W272" s="49">
        <v>269</v>
      </c>
      <c r="X272" s="49">
        <f>((('Pump Design Summary'!$E$16-'Pump Design Summary'!$D$16)/1000)*W272)+'Pump Design Summary'!$D$16</f>
        <v>0</v>
      </c>
      <c r="Y272" s="49">
        <f>IF(ISEVEN(W272),MAX('Pump Design Summary'!$D$28:$H$28)+50,0)</f>
        <v>0</v>
      </c>
      <c r="Z272" s="49"/>
    </row>
    <row r="273" spans="21:26" x14ac:dyDescent="0.25">
      <c r="U273" s="49"/>
      <c r="V273" s="49"/>
      <c r="W273" s="49">
        <v>270</v>
      </c>
      <c r="X273" s="49">
        <f>((('Pump Design Summary'!$E$16-'Pump Design Summary'!$D$16)/1000)*W273)+'Pump Design Summary'!$D$16</f>
        <v>0</v>
      </c>
      <c r="Y273" s="49">
        <f>IF(ISEVEN(W273),MAX('Pump Design Summary'!$D$28:$H$28)+50,0)</f>
        <v>50</v>
      </c>
      <c r="Z273" s="49"/>
    </row>
    <row r="274" spans="21:26" x14ac:dyDescent="0.25">
      <c r="U274" s="49"/>
      <c r="V274" s="49"/>
      <c r="W274" s="49">
        <v>271</v>
      </c>
      <c r="X274" s="49">
        <f>((('Pump Design Summary'!$E$16-'Pump Design Summary'!$D$16)/1000)*W274)+'Pump Design Summary'!$D$16</f>
        <v>0</v>
      </c>
      <c r="Y274" s="49">
        <f>IF(ISEVEN(W274),MAX('Pump Design Summary'!$D$28:$H$28)+50,0)</f>
        <v>0</v>
      </c>
      <c r="Z274" s="49"/>
    </row>
    <row r="275" spans="21:26" x14ac:dyDescent="0.25">
      <c r="U275" s="49"/>
      <c r="V275" s="49"/>
      <c r="W275" s="49">
        <v>272</v>
      </c>
      <c r="X275" s="49">
        <f>((('Pump Design Summary'!$E$16-'Pump Design Summary'!$D$16)/1000)*W275)+'Pump Design Summary'!$D$16</f>
        <v>0</v>
      </c>
      <c r="Y275" s="49">
        <f>IF(ISEVEN(W275),MAX('Pump Design Summary'!$D$28:$H$28)+50,0)</f>
        <v>50</v>
      </c>
      <c r="Z275" s="49"/>
    </row>
    <row r="276" spans="21:26" x14ac:dyDescent="0.25">
      <c r="U276" s="49"/>
      <c r="V276" s="49"/>
      <c r="W276" s="49">
        <v>273</v>
      </c>
      <c r="X276" s="49">
        <f>((('Pump Design Summary'!$E$16-'Pump Design Summary'!$D$16)/1000)*W276)+'Pump Design Summary'!$D$16</f>
        <v>0</v>
      </c>
      <c r="Y276" s="49">
        <f>IF(ISEVEN(W276),MAX('Pump Design Summary'!$D$28:$H$28)+50,0)</f>
        <v>0</v>
      </c>
      <c r="Z276" s="49"/>
    </row>
    <row r="277" spans="21:26" x14ac:dyDescent="0.25">
      <c r="U277" s="49"/>
      <c r="V277" s="49"/>
      <c r="W277" s="49">
        <v>274</v>
      </c>
      <c r="X277" s="49">
        <f>((('Pump Design Summary'!$E$16-'Pump Design Summary'!$D$16)/1000)*W277)+'Pump Design Summary'!$D$16</f>
        <v>0</v>
      </c>
      <c r="Y277" s="49">
        <f>IF(ISEVEN(W277),MAX('Pump Design Summary'!$D$28:$H$28)+50,0)</f>
        <v>50</v>
      </c>
      <c r="Z277" s="49"/>
    </row>
    <row r="278" spans="21:26" x14ac:dyDescent="0.25">
      <c r="U278" s="49"/>
      <c r="V278" s="49"/>
      <c r="W278" s="49">
        <v>275</v>
      </c>
      <c r="X278" s="49">
        <f>((('Pump Design Summary'!$E$16-'Pump Design Summary'!$D$16)/1000)*W278)+'Pump Design Summary'!$D$16</f>
        <v>0</v>
      </c>
      <c r="Y278" s="49">
        <f>IF(ISEVEN(W278),MAX('Pump Design Summary'!$D$28:$H$28)+50,0)</f>
        <v>0</v>
      </c>
      <c r="Z278" s="49"/>
    </row>
    <row r="279" spans="21:26" x14ac:dyDescent="0.25">
      <c r="U279" s="49"/>
      <c r="V279" s="49"/>
      <c r="W279" s="49">
        <v>276</v>
      </c>
      <c r="X279" s="49">
        <f>((('Pump Design Summary'!$E$16-'Pump Design Summary'!$D$16)/1000)*W279)+'Pump Design Summary'!$D$16</f>
        <v>0</v>
      </c>
      <c r="Y279" s="49">
        <f>IF(ISEVEN(W279),MAX('Pump Design Summary'!$D$28:$H$28)+50,0)</f>
        <v>50</v>
      </c>
      <c r="Z279" s="49"/>
    </row>
    <row r="280" spans="21:26" x14ac:dyDescent="0.25">
      <c r="U280" s="49"/>
      <c r="V280" s="49"/>
      <c r="W280" s="49">
        <v>277</v>
      </c>
      <c r="X280" s="49">
        <f>((('Pump Design Summary'!$E$16-'Pump Design Summary'!$D$16)/1000)*W280)+'Pump Design Summary'!$D$16</f>
        <v>0</v>
      </c>
      <c r="Y280" s="49">
        <f>IF(ISEVEN(W280),MAX('Pump Design Summary'!$D$28:$H$28)+50,0)</f>
        <v>0</v>
      </c>
      <c r="Z280" s="49"/>
    </row>
    <row r="281" spans="21:26" x14ac:dyDescent="0.25">
      <c r="U281" s="49"/>
      <c r="V281" s="49"/>
      <c r="W281" s="49">
        <v>278</v>
      </c>
      <c r="X281" s="49">
        <f>((('Pump Design Summary'!$E$16-'Pump Design Summary'!$D$16)/1000)*W281)+'Pump Design Summary'!$D$16</f>
        <v>0</v>
      </c>
      <c r="Y281" s="49">
        <f>IF(ISEVEN(W281),MAX('Pump Design Summary'!$D$28:$H$28)+50,0)</f>
        <v>50</v>
      </c>
      <c r="Z281" s="49"/>
    </row>
    <row r="282" spans="21:26" x14ac:dyDescent="0.25">
      <c r="U282" s="49"/>
      <c r="V282" s="49"/>
      <c r="W282" s="49">
        <v>279</v>
      </c>
      <c r="X282" s="49">
        <f>((('Pump Design Summary'!$E$16-'Pump Design Summary'!$D$16)/1000)*W282)+'Pump Design Summary'!$D$16</f>
        <v>0</v>
      </c>
      <c r="Y282" s="49">
        <f>IF(ISEVEN(W282),MAX('Pump Design Summary'!$D$28:$H$28)+50,0)</f>
        <v>0</v>
      </c>
      <c r="Z282" s="49"/>
    </row>
    <row r="283" spans="21:26" x14ac:dyDescent="0.25">
      <c r="U283" s="49"/>
      <c r="V283" s="49"/>
      <c r="W283" s="49">
        <v>280</v>
      </c>
      <c r="X283" s="49">
        <f>((('Pump Design Summary'!$E$16-'Pump Design Summary'!$D$16)/1000)*W283)+'Pump Design Summary'!$D$16</f>
        <v>0</v>
      </c>
      <c r="Y283" s="49">
        <f>IF(ISEVEN(W283),MAX('Pump Design Summary'!$D$28:$H$28)+50,0)</f>
        <v>50</v>
      </c>
      <c r="Z283" s="49"/>
    </row>
    <row r="284" spans="21:26" x14ac:dyDescent="0.25">
      <c r="U284" s="49"/>
      <c r="V284" s="49"/>
      <c r="W284" s="49">
        <v>281</v>
      </c>
      <c r="X284" s="49">
        <f>((('Pump Design Summary'!$E$16-'Pump Design Summary'!$D$16)/1000)*W284)+'Pump Design Summary'!$D$16</f>
        <v>0</v>
      </c>
      <c r="Y284" s="49">
        <f>IF(ISEVEN(W284),MAX('Pump Design Summary'!$D$28:$H$28)+50,0)</f>
        <v>0</v>
      </c>
      <c r="Z284" s="49"/>
    </row>
    <row r="285" spans="21:26" x14ac:dyDescent="0.25">
      <c r="U285" s="49"/>
      <c r="V285" s="49"/>
      <c r="W285" s="49">
        <v>282</v>
      </c>
      <c r="X285" s="49">
        <f>((('Pump Design Summary'!$E$16-'Pump Design Summary'!$D$16)/1000)*W285)+'Pump Design Summary'!$D$16</f>
        <v>0</v>
      </c>
      <c r="Y285" s="49">
        <f>IF(ISEVEN(W285),MAX('Pump Design Summary'!$D$28:$H$28)+50,0)</f>
        <v>50</v>
      </c>
      <c r="Z285" s="49"/>
    </row>
    <row r="286" spans="21:26" x14ac:dyDescent="0.25">
      <c r="U286" s="49"/>
      <c r="V286" s="49"/>
      <c r="W286" s="49">
        <v>283</v>
      </c>
      <c r="X286" s="49">
        <f>((('Pump Design Summary'!$E$16-'Pump Design Summary'!$D$16)/1000)*W286)+'Pump Design Summary'!$D$16</f>
        <v>0</v>
      </c>
      <c r="Y286" s="49">
        <f>IF(ISEVEN(W286),MAX('Pump Design Summary'!$D$28:$H$28)+50,0)</f>
        <v>0</v>
      </c>
      <c r="Z286" s="49"/>
    </row>
    <row r="287" spans="21:26" x14ac:dyDescent="0.25">
      <c r="U287" s="49"/>
      <c r="V287" s="49"/>
      <c r="W287" s="49">
        <v>284</v>
      </c>
      <c r="X287" s="49">
        <f>((('Pump Design Summary'!$E$16-'Pump Design Summary'!$D$16)/1000)*W287)+'Pump Design Summary'!$D$16</f>
        <v>0</v>
      </c>
      <c r="Y287" s="49">
        <f>IF(ISEVEN(W287),MAX('Pump Design Summary'!$D$28:$H$28)+50,0)</f>
        <v>50</v>
      </c>
      <c r="Z287" s="49"/>
    </row>
    <row r="288" spans="21:26" x14ac:dyDescent="0.25">
      <c r="U288" s="49"/>
      <c r="V288" s="49"/>
      <c r="W288" s="49">
        <v>285</v>
      </c>
      <c r="X288" s="49">
        <f>((('Pump Design Summary'!$E$16-'Pump Design Summary'!$D$16)/1000)*W288)+'Pump Design Summary'!$D$16</f>
        <v>0</v>
      </c>
      <c r="Y288" s="49">
        <f>IF(ISEVEN(W288),MAX('Pump Design Summary'!$D$28:$H$28)+50,0)</f>
        <v>0</v>
      </c>
      <c r="Z288" s="49"/>
    </row>
    <row r="289" spans="21:26" x14ac:dyDescent="0.25">
      <c r="U289" s="49"/>
      <c r="V289" s="49"/>
      <c r="W289" s="49">
        <v>286</v>
      </c>
      <c r="X289" s="49">
        <f>((('Pump Design Summary'!$E$16-'Pump Design Summary'!$D$16)/1000)*W289)+'Pump Design Summary'!$D$16</f>
        <v>0</v>
      </c>
      <c r="Y289" s="49">
        <f>IF(ISEVEN(W289),MAX('Pump Design Summary'!$D$28:$H$28)+50,0)</f>
        <v>50</v>
      </c>
      <c r="Z289" s="49"/>
    </row>
    <row r="290" spans="21:26" x14ac:dyDescent="0.25">
      <c r="U290" s="49"/>
      <c r="V290" s="49"/>
      <c r="W290" s="49">
        <v>287</v>
      </c>
      <c r="X290" s="49">
        <f>((('Pump Design Summary'!$E$16-'Pump Design Summary'!$D$16)/1000)*W290)+'Pump Design Summary'!$D$16</f>
        <v>0</v>
      </c>
      <c r="Y290" s="49">
        <f>IF(ISEVEN(W290),MAX('Pump Design Summary'!$D$28:$H$28)+50,0)</f>
        <v>0</v>
      </c>
      <c r="Z290" s="49"/>
    </row>
    <row r="291" spans="21:26" x14ac:dyDescent="0.25">
      <c r="U291" s="49"/>
      <c r="V291" s="49"/>
      <c r="W291" s="49">
        <v>288</v>
      </c>
      <c r="X291" s="49">
        <f>((('Pump Design Summary'!$E$16-'Pump Design Summary'!$D$16)/1000)*W291)+'Pump Design Summary'!$D$16</f>
        <v>0</v>
      </c>
      <c r="Y291" s="49">
        <f>IF(ISEVEN(W291),MAX('Pump Design Summary'!$D$28:$H$28)+50,0)</f>
        <v>50</v>
      </c>
      <c r="Z291" s="49"/>
    </row>
    <row r="292" spans="21:26" x14ac:dyDescent="0.25">
      <c r="U292" s="49"/>
      <c r="V292" s="49"/>
      <c r="W292" s="49">
        <v>289</v>
      </c>
      <c r="X292" s="49">
        <f>((('Pump Design Summary'!$E$16-'Pump Design Summary'!$D$16)/1000)*W292)+'Pump Design Summary'!$D$16</f>
        <v>0</v>
      </c>
      <c r="Y292" s="49">
        <f>IF(ISEVEN(W292),MAX('Pump Design Summary'!$D$28:$H$28)+50,0)</f>
        <v>0</v>
      </c>
      <c r="Z292" s="49"/>
    </row>
    <row r="293" spans="21:26" x14ac:dyDescent="0.25">
      <c r="U293" s="49"/>
      <c r="V293" s="49"/>
      <c r="W293" s="49">
        <v>290</v>
      </c>
      <c r="X293" s="49">
        <f>((('Pump Design Summary'!$E$16-'Pump Design Summary'!$D$16)/1000)*W293)+'Pump Design Summary'!$D$16</f>
        <v>0</v>
      </c>
      <c r="Y293" s="49">
        <f>IF(ISEVEN(W293),MAX('Pump Design Summary'!$D$28:$H$28)+50,0)</f>
        <v>50</v>
      </c>
      <c r="Z293" s="49"/>
    </row>
    <row r="294" spans="21:26" x14ac:dyDescent="0.25">
      <c r="U294" s="49"/>
      <c r="V294" s="49"/>
      <c r="W294" s="49">
        <v>291</v>
      </c>
      <c r="X294" s="49">
        <f>((('Pump Design Summary'!$E$16-'Pump Design Summary'!$D$16)/1000)*W294)+'Pump Design Summary'!$D$16</f>
        <v>0</v>
      </c>
      <c r="Y294" s="49">
        <f>IF(ISEVEN(W294),MAX('Pump Design Summary'!$D$28:$H$28)+50,0)</f>
        <v>0</v>
      </c>
      <c r="Z294" s="49"/>
    </row>
    <row r="295" spans="21:26" x14ac:dyDescent="0.25">
      <c r="U295" s="49"/>
      <c r="V295" s="49"/>
      <c r="W295" s="49">
        <v>292</v>
      </c>
      <c r="X295" s="49">
        <f>((('Pump Design Summary'!$E$16-'Pump Design Summary'!$D$16)/1000)*W295)+'Pump Design Summary'!$D$16</f>
        <v>0</v>
      </c>
      <c r="Y295" s="49">
        <f>IF(ISEVEN(W295),MAX('Pump Design Summary'!$D$28:$H$28)+50,0)</f>
        <v>50</v>
      </c>
      <c r="Z295" s="49"/>
    </row>
    <row r="296" spans="21:26" x14ac:dyDescent="0.25">
      <c r="U296" s="49"/>
      <c r="V296" s="49"/>
      <c r="W296" s="49">
        <v>293</v>
      </c>
      <c r="X296" s="49">
        <f>((('Pump Design Summary'!$E$16-'Pump Design Summary'!$D$16)/1000)*W296)+'Pump Design Summary'!$D$16</f>
        <v>0</v>
      </c>
      <c r="Y296" s="49">
        <f>IF(ISEVEN(W296),MAX('Pump Design Summary'!$D$28:$H$28)+50,0)</f>
        <v>0</v>
      </c>
      <c r="Z296" s="49"/>
    </row>
    <row r="297" spans="21:26" x14ac:dyDescent="0.25">
      <c r="U297" s="49"/>
      <c r="V297" s="49"/>
      <c r="W297" s="49">
        <v>294</v>
      </c>
      <c r="X297" s="49">
        <f>((('Pump Design Summary'!$E$16-'Pump Design Summary'!$D$16)/1000)*W297)+'Pump Design Summary'!$D$16</f>
        <v>0</v>
      </c>
      <c r="Y297" s="49">
        <f>IF(ISEVEN(W297),MAX('Pump Design Summary'!$D$28:$H$28)+50,0)</f>
        <v>50</v>
      </c>
      <c r="Z297" s="49"/>
    </row>
    <row r="298" spans="21:26" x14ac:dyDescent="0.25">
      <c r="U298" s="49"/>
      <c r="V298" s="49"/>
      <c r="W298" s="49">
        <v>295</v>
      </c>
      <c r="X298" s="49">
        <f>((('Pump Design Summary'!$E$16-'Pump Design Summary'!$D$16)/1000)*W298)+'Pump Design Summary'!$D$16</f>
        <v>0</v>
      </c>
      <c r="Y298" s="49">
        <f>IF(ISEVEN(W298),MAX('Pump Design Summary'!$D$28:$H$28)+50,0)</f>
        <v>0</v>
      </c>
      <c r="Z298" s="49"/>
    </row>
    <row r="299" spans="21:26" x14ac:dyDescent="0.25">
      <c r="U299" s="49"/>
      <c r="V299" s="49"/>
      <c r="W299" s="49">
        <v>296</v>
      </c>
      <c r="X299" s="49">
        <f>((('Pump Design Summary'!$E$16-'Pump Design Summary'!$D$16)/1000)*W299)+'Pump Design Summary'!$D$16</f>
        <v>0</v>
      </c>
      <c r="Y299" s="49">
        <f>IF(ISEVEN(W299),MAX('Pump Design Summary'!$D$28:$H$28)+50,0)</f>
        <v>50</v>
      </c>
      <c r="Z299" s="49"/>
    </row>
    <row r="300" spans="21:26" x14ac:dyDescent="0.25">
      <c r="U300" s="49"/>
      <c r="V300" s="49"/>
      <c r="W300" s="49">
        <v>297</v>
      </c>
      <c r="X300" s="49">
        <f>((('Pump Design Summary'!$E$16-'Pump Design Summary'!$D$16)/1000)*W300)+'Pump Design Summary'!$D$16</f>
        <v>0</v>
      </c>
      <c r="Y300" s="49">
        <f>IF(ISEVEN(W300),MAX('Pump Design Summary'!$D$28:$H$28)+50,0)</f>
        <v>0</v>
      </c>
      <c r="Z300" s="49"/>
    </row>
    <row r="301" spans="21:26" x14ac:dyDescent="0.25">
      <c r="U301" s="49"/>
      <c r="V301" s="49"/>
      <c r="W301" s="49">
        <v>298</v>
      </c>
      <c r="X301" s="49">
        <f>((('Pump Design Summary'!$E$16-'Pump Design Summary'!$D$16)/1000)*W301)+'Pump Design Summary'!$D$16</f>
        <v>0</v>
      </c>
      <c r="Y301" s="49">
        <f>IF(ISEVEN(W301),MAX('Pump Design Summary'!$D$28:$H$28)+50,0)</f>
        <v>50</v>
      </c>
      <c r="Z301" s="49"/>
    </row>
    <row r="302" spans="21:26" x14ac:dyDescent="0.25">
      <c r="U302" s="49"/>
      <c r="V302" s="49"/>
      <c r="W302" s="49">
        <v>299</v>
      </c>
      <c r="X302" s="49">
        <f>((('Pump Design Summary'!$E$16-'Pump Design Summary'!$D$16)/1000)*W302)+'Pump Design Summary'!$D$16</f>
        <v>0</v>
      </c>
      <c r="Y302" s="49">
        <f>IF(ISEVEN(W302),MAX('Pump Design Summary'!$D$28:$H$28)+50,0)</f>
        <v>0</v>
      </c>
      <c r="Z302" s="49"/>
    </row>
    <row r="303" spans="21:26" x14ac:dyDescent="0.25">
      <c r="U303" s="49"/>
      <c r="V303" s="49"/>
      <c r="W303" s="49">
        <v>300</v>
      </c>
      <c r="X303" s="49">
        <f>((('Pump Design Summary'!$E$16-'Pump Design Summary'!$D$16)/1000)*W303)+'Pump Design Summary'!$D$16</f>
        <v>0</v>
      </c>
      <c r="Y303" s="49">
        <f>IF(ISEVEN(W303),MAX('Pump Design Summary'!$D$28:$H$28)+50,0)</f>
        <v>50</v>
      </c>
      <c r="Z303" s="49"/>
    </row>
    <row r="304" spans="21:26" x14ac:dyDescent="0.25">
      <c r="U304" s="49"/>
      <c r="V304" s="49"/>
      <c r="W304" s="49">
        <v>301</v>
      </c>
      <c r="X304" s="49">
        <f>((('Pump Design Summary'!$E$16-'Pump Design Summary'!$D$16)/1000)*W304)+'Pump Design Summary'!$D$16</f>
        <v>0</v>
      </c>
      <c r="Y304" s="49">
        <f>IF(ISEVEN(W304),MAX('Pump Design Summary'!$D$28:$H$28)+50,0)</f>
        <v>0</v>
      </c>
      <c r="Z304" s="49"/>
    </row>
    <row r="305" spans="21:26" x14ac:dyDescent="0.25">
      <c r="U305" s="49"/>
      <c r="V305" s="49"/>
      <c r="W305" s="49">
        <v>302</v>
      </c>
      <c r="X305" s="49">
        <f>((('Pump Design Summary'!$E$16-'Pump Design Summary'!$D$16)/1000)*W305)+'Pump Design Summary'!$D$16</f>
        <v>0</v>
      </c>
      <c r="Y305" s="49">
        <f>IF(ISEVEN(W305),MAX('Pump Design Summary'!$D$28:$H$28)+50,0)</f>
        <v>50</v>
      </c>
      <c r="Z305" s="49"/>
    </row>
    <row r="306" spans="21:26" x14ac:dyDescent="0.25">
      <c r="U306" s="49"/>
      <c r="V306" s="49"/>
      <c r="W306" s="49">
        <v>303</v>
      </c>
      <c r="X306" s="49">
        <f>((('Pump Design Summary'!$E$16-'Pump Design Summary'!$D$16)/1000)*W306)+'Pump Design Summary'!$D$16</f>
        <v>0</v>
      </c>
      <c r="Y306" s="49">
        <f>IF(ISEVEN(W306),MAX('Pump Design Summary'!$D$28:$H$28)+50,0)</f>
        <v>0</v>
      </c>
      <c r="Z306" s="49"/>
    </row>
    <row r="307" spans="21:26" x14ac:dyDescent="0.25">
      <c r="U307" s="49"/>
      <c r="V307" s="49"/>
      <c r="W307" s="49">
        <v>304</v>
      </c>
      <c r="X307" s="49">
        <f>((('Pump Design Summary'!$E$16-'Pump Design Summary'!$D$16)/1000)*W307)+'Pump Design Summary'!$D$16</f>
        <v>0</v>
      </c>
      <c r="Y307" s="49">
        <f>IF(ISEVEN(W307),MAX('Pump Design Summary'!$D$28:$H$28)+50,0)</f>
        <v>50</v>
      </c>
      <c r="Z307" s="49"/>
    </row>
    <row r="308" spans="21:26" x14ac:dyDescent="0.25">
      <c r="U308" s="49"/>
      <c r="V308" s="49"/>
      <c r="W308" s="49">
        <v>305</v>
      </c>
      <c r="X308" s="49">
        <f>((('Pump Design Summary'!$E$16-'Pump Design Summary'!$D$16)/1000)*W308)+'Pump Design Summary'!$D$16</f>
        <v>0</v>
      </c>
      <c r="Y308" s="49">
        <f>IF(ISEVEN(W308),MAX('Pump Design Summary'!$D$28:$H$28)+50,0)</f>
        <v>0</v>
      </c>
      <c r="Z308" s="49"/>
    </row>
    <row r="309" spans="21:26" x14ac:dyDescent="0.25">
      <c r="U309" s="49"/>
      <c r="V309" s="49"/>
      <c r="W309" s="49">
        <v>306</v>
      </c>
      <c r="X309" s="49">
        <f>((('Pump Design Summary'!$E$16-'Pump Design Summary'!$D$16)/1000)*W309)+'Pump Design Summary'!$D$16</f>
        <v>0</v>
      </c>
      <c r="Y309" s="49">
        <f>IF(ISEVEN(W309),MAX('Pump Design Summary'!$D$28:$H$28)+50,0)</f>
        <v>50</v>
      </c>
      <c r="Z309" s="49"/>
    </row>
    <row r="310" spans="21:26" x14ac:dyDescent="0.25">
      <c r="U310" s="49"/>
      <c r="V310" s="49"/>
      <c r="W310" s="49">
        <v>307</v>
      </c>
      <c r="X310" s="49">
        <f>((('Pump Design Summary'!$E$16-'Pump Design Summary'!$D$16)/1000)*W310)+'Pump Design Summary'!$D$16</f>
        <v>0</v>
      </c>
      <c r="Y310" s="49">
        <f>IF(ISEVEN(W310),MAX('Pump Design Summary'!$D$28:$H$28)+50,0)</f>
        <v>0</v>
      </c>
      <c r="Z310" s="49"/>
    </row>
    <row r="311" spans="21:26" x14ac:dyDescent="0.25">
      <c r="U311" s="49"/>
      <c r="V311" s="49"/>
      <c r="W311" s="49">
        <v>308</v>
      </c>
      <c r="X311" s="49">
        <f>((('Pump Design Summary'!$E$16-'Pump Design Summary'!$D$16)/1000)*W311)+'Pump Design Summary'!$D$16</f>
        <v>0</v>
      </c>
      <c r="Y311" s="49">
        <f>IF(ISEVEN(W311),MAX('Pump Design Summary'!$D$28:$H$28)+50,0)</f>
        <v>50</v>
      </c>
      <c r="Z311" s="49"/>
    </row>
    <row r="312" spans="21:26" x14ac:dyDescent="0.25">
      <c r="U312" s="49"/>
      <c r="V312" s="49"/>
      <c r="W312" s="49">
        <v>309</v>
      </c>
      <c r="X312" s="49">
        <f>((('Pump Design Summary'!$E$16-'Pump Design Summary'!$D$16)/1000)*W312)+'Pump Design Summary'!$D$16</f>
        <v>0</v>
      </c>
      <c r="Y312" s="49">
        <f>IF(ISEVEN(W312),MAX('Pump Design Summary'!$D$28:$H$28)+50,0)</f>
        <v>0</v>
      </c>
      <c r="Z312" s="49"/>
    </row>
    <row r="313" spans="21:26" x14ac:dyDescent="0.25">
      <c r="U313" s="49"/>
      <c r="V313" s="49"/>
      <c r="W313" s="49">
        <v>310</v>
      </c>
      <c r="X313" s="49">
        <f>((('Pump Design Summary'!$E$16-'Pump Design Summary'!$D$16)/1000)*W313)+'Pump Design Summary'!$D$16</f>
        <v>0</v>
      </c>
      <c r="Y313" s="49">
        <f>IF(ISEVEN(W313),MAX('Pump Design Summary'!$D$28:$H$28)+50,0)</f>
        <v>50</v>
      </c>
      <c r="Z313" s="49"/>
    </row>
    <row r="314" spans="21:26" x14ac:dyDescent="0.25">
      <c r="U314" s="49"/>
      <c r="V314" s="49"/>
      <c r="W314" s="49">
        <v>311</v>
      </c>
      <c r="X314" s="49">
        <f>((('Pump Design Summary'!$E$16-'Pump Design Summary'!$D$16)/1000)*W314)+'Pump Design Summary'!$D$16</f>
        <v>0</v>
      </c>
      <c r="Y314" s="49">
        <f>IF(ISEVEN(W314),MAX('Pump Design Summary'!$D$28:$H$28)+50,0)</f>
        <v>0</v>
      </c>
      <c r="Z314" s="49"/>
    </row>
    <row r="315" spans="21:26" x14ac:dyDescent="0.25">
      <c r="U315" s="49"/>
      <c r="V315" s="49"/>
      <c r="W315" s="49">
        <v>312</v>
      </c>
      <c r="X315" s="49">
        <f>((('Pump Design Summary'!$E$16-'Pump Design Summary'!$D$16)/1000)*W315)+'Pump Design Summary'!$D$16</f>
        <v>0</v>
      </c>
      <c r="Y315" s="49">
        <f>IF(ISEVEN(W315),MAX('Pump Design Summary'!$D$28:$H$28)+50,0)</f>
        <v>50</v>
      </c>
      <c r="Z315" s="49"/>
    </row>
    <row r="316" spans="21:26" x14ac:dyDescent="0.25">
      <c r="U316" s="49"/>
      <c r="V316" s="49"/>
      <c r="W316" s="49">
        <v>313</v>
      </c>
      <c r="X316" s="49">
        <f>((('Pump Design Summary'!$E$16-'Pump Design Summary'!$D$16)/1000)*W316)+'Pump Design Summary'!$D$16</f>
        <v>0</v>
      </c>
      <c r="Y316" s="49">
        <f>IF(ISEVEN(W316),MAX('Pump Design Summary'!$D$28:$H$28)+50,0)</f>
        <v>0</v>
      </c>
      <c r="Z316" s="49"/>
    </row>
    <row r="317" spans="21:26" x14ac:dyDescent="0.25">
      <c r="U317" s="49"/>
      <c r="V317" s="49"/>
      <c r="W317" s="49">
        <v>314</v>
      </c>
      <c r="X317" s="49">
        <f>((('Pump Design Summary'!$E$16-'Pump Design Summary'!$D$16)/1000)*W317)+'Pump Design Summary'!$D$16</f>
        <v>0</v>
      </c>
      <c r="Y317" s="49">
        <f>IF(ISEVEN(W317),MAX('Pump Design Summary'!$D$28:$H$28)+50,0)</f>
        <v>50</v>
      </c>
      <c r="Z317" s="49"/>
    </row>
    <row r="318" spans="21:26" x14ac:dyDescent="0.25">
      <c r="U318" s="49"/>
      <c r="V318" s="49"/>
      <c r="W318" s="49">
        <v>315</v>
      </c>
      <c r="X318" s="49">
        <f>((('Pump Design Summary'!$E$16-'Pump Design Summary'!$D$16)/1000)*W318)+'Pump Design Summary'!$D$16</f>
        <v>0</v>
      </c>
      <c r="Y318" s="49">
        <f>IF(ISEVEN(W318),MAX('Pump Design Summary'!$D$28:$H$28)+50,0)</f>
        <v>0</v>
      </c>
      <c r="Z318" s="49"/>
    </row>
    <row r="319" spans="21:26" x14ac:dyDescent="0.25">
      <c r="U319" s="49"/>
      <c r="V319" s="49"/>
      <c r="W319" s="49">
        <v>316</v>
      </c>
      <c r="X319" s="49">
        <f>((('Pump Design Summary'!$E$16-'Pump Design Summary'!$D$16)/1000)*W319)+'Pump Design Summary'!$D$16</f>
        <v>0</v>
      </c>
      <c r="Y319" s="49">
        <f>IF(ISEVEN(W319),MAX('Pump Design Summary'!$D$28:$H$28)+50,0)</f>
        <v>50</v>
      </c>
      <c r="Z319" s="49"/>
    </row>
    <row r="320" spans="21:26" x14ac:dyDescent="0.25">
      <c r="U320" s="49"/>
      <c r="V320" s="49"/>
      <c r="W320" s="49">
        <v>317</v>
      </c>
      <c r="X320" s="49">
        <f>((('Pump Design Summary'!$E$16-'Pump Design Summary'!$D$16)/1000)*W320)+'Pump Design Summary'!$D$16</f>
        <v>0</v>
      </c>
      <c r="Y320" s="49">
        <f>IF(ISEVEN(W320),MAX('Pump Design Summary'!$D$28:$H$28)+50,0)</f>
        <v>0</v>
      </c>
      <c r="Z320" s="49"/>
    </row>
    <row r="321" spans="21:26" x14ac:dyDescent="0.25">
      <c r="U321" s="49"/>
      <c r="V321" s="49"/>
      <c r="W321" s="49">
        <v>318</v>
      </c>
      <c r="X321" s="49">
        <f>((('Pump Design Summary'!$E$16-'Pump Design Summary'!$D$16)/1000)*W321)+'Pump Design Summary'!$D$16</f>
        <v>0</v>
      </c>
      <c r="Y321" s="49">
        <f>IF(ISEVEN(W321),MAX('Pump Design Summary'!$D$28:$H$28)+50,0)</f>
        <v>50</v>
      </c>
      <c r="Z321" s="49"/>
    </row>
    <row r="322" spans="21:26" x14ac:dyDescent="0.25">
      <c r="U322" s="49"/>
      <c r="V322" s="49"/>
      <c r="W322" s="49">
        <v>319</v>
      </c>
      <c r="X322" s="49">
        <f>((('Pump Design Summary'!$E$16-'Pump Design Summary'!$D$16)/1000)*W322)+'Pump Design Summary'!$D$16</f>
        <v>0</v>
      </c>
      <c r="Y322" s="49">
        <f>IF(ISEVEN(W322),MAX('Pump Design Summary'!$D$28:$H$28)+50,0)</f>
        <v>0</v>
      </c>
      <c r="Z322" s="49"/>
    </row>
    <row r="323" spans="21:26" x14ac:dyDescent="0.25">
      <c r="U323" s="49"/>
      <c r="V323" s="49"/>
      <c r="W323" s="49">
        <v>320</v>
      </c>
      <c r="X323" s="49">
        <f>((('Pump Design Summary'!$E$16-'Pump Design Summary'!$D$16)/1000)*W323)+'Pump Design Summary'!$D$16</f>
        <v>0</v>
      </c>
      <c r="Y323" s="49">
        <f>IF(ISEVEN(W323),MAX('Pump Design Summary'!$D$28:$H$28)+50,0)</f>
        <v>50</v>
      </c>
      <c r="Z323" s="49"/>
    </row>
    <row r="324" spans="21:26" x14ac:dyDescent="0.25">
      <c r="U324" s="49"/>
      <c r="V324" s="49"/>
      <c r="W324" s="49">
        <v>321</v>
      </c>
      <c r="X324" s="49">
        <f>((('Pump Design Summary'!$E$16-'Pump Design Summary'!$D$16)/1000)*W324)+'Pump Design Summary'!$D$16</f>
        <v>0</v>
      </c>
      <c r="Y324" s="49">
        <f>IF(ISEVEN(W324),MAX('Pump Design Summary'!$D$28:$H$28)+50,0)</f>
        <v>0</v>
      </c>
      <c r="Z324" s="49"/>
    </row>
    <row r="325" spans="21:26" x14ac:dyDescent="0.25">
      <c r="U325" s="49"/>
      <c r="V325" s="49"/>
      <c r="W325" s="49">
        <v>322</v>
      </c>
      <c r="X325" s="49">
        <f>((('Pump Design Summary'!$E$16-'Pump Design Summary'!$D$16)/1000)*W325)+'Pump Design Summary'!$D$16</f>
        <v>0</v>
      </c>
      <c r="Y325" s="49">
        <f>IF(ISEVEN(W325),MAX('Pump Design Summary'!$D$28:$H$28)+50,0)</f>
        <v>50</v>
      </c>
      <c r="Z325" s="49"/>
    </row>
    <row r="326" spans="21:26" x14ac:dyDescent="0.25">
      <c r="U326" s="49"/>
      <c r="V326" s="49"/>
      <c r="W326" s="49">
        <v>323</v>
      </c>
      <c r="X326" s="49">
        <f>((('Pump Design Summary'!$E$16-'Pump Design Summary'!$D$16)/1000)*W326)+'Pump Design Summary'!$D$16</f>
        <v>0</v>
      </c>
      <c r="Y326" s="49">
        <f>IF(ISEVEN(W326),MAX('Pump Design Summary'!$D$28:$H$28)+50,0)</f>
        <v>0</v>
      </c>
      <c r="Z326" s="49"/>
    </row>
    <row r="327" spans="21:26" x14ac:dyDescent="0.25">
      <c r="U327" s="49"/>
      <c r="V327" s="49"/>
      <c r="W327" s="49">
        <v>324</v>
      </c>
      <c r="X327" s="49">
        <f>((('Pump Design Summary'!$E$16-'Pump Design Summary'!$D$16)/1000)*W327)+'Pump Design Summary'!$D$16</f>
        <v>0</v>
      </c>
      <c r="Y327" s="49">
        <f>IF(ISEVEN(W327),MAX('Pump Design Summary'!$D$28:$H$28)+50,0)</f>
        <v>50</v>
      </c>
      <c r="Z327" s="49"/>
    </row>
    <row r="328" spans="21:26" x14ac:dyDescent="0.25">
      <c r="U328" s="49"/>
      <c r="V328" s="49"/>
      <c r="W328" s="49">
        <v>325</v>
      </c>
      <c r="X328" s="49">
        <f>((('Pump Design Summary'!$E$16-'Pump Design Summary'!$D$16)/1000)*W328)+'Pump Design Summary'!$D$16</f>
        <v>0</v>
      </c>
      <c r="Y328" s="49">
        <f>IF(ISEVEN(W328),MAX('Pump Design Summary'!$D$28:$H$28)+50,0)</f>
        <v>0</v>
      </c>
      <c r="Z328" s="49"/>
    </row>
    <row r="329" spans="21:26" x14ac:dyDescent="0.25">
      <c r="U329" s="49"/>
      <c r="V329" s="49"/>
      <c r="W329" s="49">
        <v>326</v>
      </c>
      <c r="X329" s="49">
        <f>((('Pump Design Summary'!$E$16-'Pump Design Summary'!$D$16)/1000)*W329)+'Pump Design Summary'!$D$16</f>
        <v>0</v>
      </c>
      <c r="Y329" s="49">
        <f>IF(ISEVEN(W329),MAX('Pump Design Summary'!$D$28:$H$28)+50,0)</f>
        <v>50</v>
      </c>
      <c r="Z329" s="49"/>
    </row>
    <row r="330" spans="21:26" x14ac:dyDescent="0.25">
      <c r="U330" s="49"/>
      <c r="V330" s="49"/>
      <c r="W330" s="49">
        <v>327</v>
      </c>
      <c r="X330" s="49">
        <f>((('Pump Design Summary'!$E$16-'Pump Design Summary'!$D$16)/1000)*W330)+'Pump Design Summary'!$D$16</f>
        <v>0</v>
      </c>
      <c r="Y330" s="49">
        <f>IF(ISEVEN(W330),MAX('Pump Design Summary'!$D$28:$H$28)+50,0)</f>
        <v>0</v>
      </c>
      <c r="Z330" s="49"/>
    </row>
    <row r="331" spans="21:26" x14ac:dyDescent="0.25">
      <c r="U331" s="49"/>
      <c r="V331" s="49"/>
      <c r="W331" s="49">
        <v>328</v>
      </c>
      <c r="X331" s="49">
        <f>((('Pump Design Summary'!$E$16-'Pump Design Summary'!$D$16)/1000)*W331)+'Pump Design Summary'!$D$16</f>
        <v>0</v>
      </c>
      <c r="Y331" s="49">
        <f>IF(ISEVEN(W331),MAX('Pump Design Summary'!$D$28:$H$28)+50,0)</f>
        <v>50</v>
      </c>
      <c r="Z331" s="49"/>
    </row>
    <row r="332" spans="21:26" x14ac:dyDescent="0.25">
      <c r="U332" s="49"/>
      <c r="V332" s="49"/>
      <c r="W332" s="49">
        <v>329</v>
      </c>
      <c r="X332" s="49">
        <f>((('Pump Design Summary'!$E$16-'Pump Design Summary'!$D$16)/1000)*W332)+'Pump Design Summary'!$D$16</f>
        <v>0</v>
      </c>
      <c r="Y332" s="49">
        <f>IF(ISEVEN(W332),MAX('Pump Design Summary'!$D$28:$H$28)+50,0)</f>
        <v>0</v>
      </c>
      <c r="Z332" s="49"/>
    </row>
    <row r="333" spans="21:26" x14ac:dyDescent="0.25">
      <c r="U333" s="49"/>
      <c r="V333" s="49"/>
      <c r="W333" s="49">
        <v>330</v>
      </c>
      <c r="X333" s="49">
        <f>((('Pump Design Summary'!$E$16-'Pump Design Summary'!$D$16)/1000)*W333)+'Pump Design Summary'!$D$16</f>
        <v>0</v>
      </c>
      <c r="Y333" s="49">
        <f>IF(ISEVEN(W333),MAX('Pump Design Summary'!$D$28:$H$28)+50,0)</f>
        <v>50</v>
      </c>
      <c r="Z333" s="49"/>
    </row>
    <row r="334" spans="21:26" x14ac:dyDescent="0.25">
      <c r="U334" s="49"/>
      <c r="V334" s="49"/>
      <c r="W334" s="49">
        <v>331</v>
      </c>
      <c r="X334" s="49">
        <f>((('Pump Design Summary'!$E$16-'Pump Design Summary'!$D$16)/1000)*W334)+'Pump Design Summary'!$D$16</f>
        <v>0</v>
      </c>
      <c r="Y334" s="49">
        <f>IF(ISEVEN(W334),MAX('Pump Design Summary'!$D$28:$H$28)+50,0)</f>
        <v>0</v>
      </c>
      <c r="Z334" s="49"/>
    </row>
    <row r="335" spans="21:26" x14ac:dyDescent="0.25">
      <c r="U335" s="49"/>
      <c r="V335" s="49"/>
      <c r="W335" s="49">
        <v>332</v>
      </c>
      <c r="X335" s="49">
        <f>((('Pump Design Summary'!$E$16-'Pump Design Summary'!$D$16)/1000)*W335)+'Pump Design Summary'!$D$16</f>
        <v>0</v>
      </c>
      <c r="Y335" s="49">
        <f>IF(ISEVEN(W335),MAX('Pump Design Summary'!$D$28:$H$28)+50,0)</f>
        <v>50</v>
      </c>
      <c r="Z335" s="49"/>
    </row>
    <row r="336" spans="21:26" x14ac:dyDescent="0.25">
      <c r="U336" s="49"/>
      <c r="V336" s="49"/>
      <c r="W336" s="49">
        <v>333</v>
      </c>
      <c r="X336" s="49">
        <f>((('Pump Design Summary'!$E$16-'Pump Design Summary'!$D$16)/1000)*W336)+'Pump Design Summary'!$D$16</f>
        <v>0</v>
      </c>
      <c r="Y336" s="49">
        <f>IF(ISEVEN(W336),MAX('Pump Design Summary'!$D$28:$H$28)+50,0)</f>
        <v>0</v>
      </c>
      <c r="Z336" s="49"/>
    </row>
    <row r="337" spans="21:26" x14ac:dyDescent="0.25">
      <c r="U337" s="49"/>
      <c r="V337" s="49"/>
      <c r="W337" s="49">
        <v>334</v>
      </c>
      <c r="X337" s="49">
        <f>((('Pump Design Summary'!$E$16-'Pump Design Summary'!$D$16)/1000)*W337)+'Pump Design Summary'!$D$16</f>
        <v>0</v>
      </c>
      <c r="Y337" s="49">
        <f>IF(ISEVEN(W337),MAX('Pump Design Summary'!$D$28:$H$28)+50,0)</f>
        <v>50</v>
      </c>
      <c r="Z337" s="49"/>
    </row>
    <row r="338" spans="21:26" x14ac:dyDescent="0.25">
      <c r="U338" s="49"/>
      <c r="V338" s="49"/>
      <c r="W338" s="49">
        <v>335</v>
      </c>
      <c r="X338" s="49">
        <f>((('Pump Design Summary'!$E$16-'Pump Design Summary'!$D$16)/1000)*W338)+'Pump Design Summary'!$D$16</f>
        <v>0</v>
      </c>
      <c r="Y338" s="49">
        <f>IF(ISEVEN(W338),MAX('Pump Design Summary'!$D$28:$H$28)+50,0)</f>
        <v>0</v>
      </c>
      <c r="Z338" s="49"/>
    </row>
    <row r="339" spans="21:26" x14ac:dyDescent="0.25">
      <c r="U339" s="49"/>
      <c r="V339" s="49"/>
      <c r="W339" s="49">
        <v>336</v>
      </c>
      <c r="X339" s="49">
        <f>((('Pump Design Summary'!$E$16-'Pump Design Summary'!$D$16)/1000)*W339)+'Pump Design Summary'!$D$16</f>
        <v>0</v>
      </c>
      <c r="Y339" s="49">
        <f>IF(ISEVEN(W339),MAX('Pump Design Summary'!$D$28:$H$28)+50,0)</f>
        <v>50</v>
      </c>
      <c r="Z339" s="49"/>
    </row>
    <row r="340" spans="21:26" x14ac:dyDescent="0.25">
      <c r="U340" s="49"/>
      <c r="V340" s="49"/>
      <c r="W340" s="49">
        <v>337</v>
      </c>
      <c r="X340" s="49">
        <f>((('Pump Design Summary'!$E$16-'Pump Design Summary'!$D$16)/1000)*W340)+'Pump Design Summary'!$D$16</f>
        <v>0</v>
      </c>
      <c r="Y340" s="49">
        <f>IF(ISEVEN(W340),MAX('Pump Design Summary'!$D$28:$H$28)+50,0)</f>
        <v>0</v>
      </c>
      <c r="Z340" s="49"/>
    </row>
    <row r="341" spans="21:26" x14ac:dyDescent="0.25">
      <c r="U341" s="49"/>
      <c r="V341" s="49"/>
      <c r="W341" s="49">
        <v>338</v>
      </c>
      <c r="X341" s="49">
        <f>((('Pump Design Summary'!$E$16-'Pump Design Summary'!$D$16)/1000)*W341)+'Pump Design Summary'!$D$16</f>
        <v>0</v>
      </c>
      <c r="Y341" s="49">
        <f>IF(ISEVEN(W341),MAX('Pump Design Summary'!$D$28:$H$28)+50,0)</f>
        <v>50</v>
      </c>
      <c r="Z341" s="49"/>
    </row>
    <row r="342" spans="21:26" x14ac:dyDescent="0.25">
      <c r="U342" s="49"/>
      <c r="V342" s="49"/>
      <c r="W342" s="49">
        <v>339</v>
      </c>
      <c r="X342" s="49">
        <f>((('Pump Design Summary'!$E$16-'Pump Design Summary'!$D$16)/1000)*W342)+'Pump Design Summary'!$D$16</f>
        <v>0</v>
      </c>
      <c r="Y342" s="49">
        <f>IF(ISEVEN(W342),MAX('Pump Design Summary'!$D$28:$H$28)+50,0)</f>
        <v>0</v>
      </c>
      <c r="Z342" s="49"/>
    </row>
    <row r="343" spans="21:26" x14ac:dyDescent="0.25">
      <c r="U343" s="49"/>
      <c r="V343" s="49"/>
      <c r="W343" s="49">
        <v>340</v>
      </c>
      <c r="X343" s="49">
        <f>((('Pump Design Summary'!$E$16-'Pump Design Summary'!$D$16)/1000)*W343)+'Pump Design Summary'!$D$16</f>
        <v>0</v>
      </c>
      <c r="Y343" s="49">
        <f>IF(ISEVEN(W343),MAX('Pump Design Summary'!$D$28:$H$28)+50,0)</f>
        <v>50</v>
      </c>
      <c r="Z343" s="49"/>
    </row>
    <row r="344" spans="21:26" x14ac:dyDescent="0.25">
      <c r="U344" s="49"/>
      <c r="V344" s="49"/>
      <c r="W344" s="49">
        <v>341</v>
      </c>
      <c r="X344" s="49">
        <f>((('Pump Design Summary'!$E$16-'Pump Design Summary'!$D$16)/1000)*W344)+'Pump Design Summary'!$D$16</f>
        <v>0</v>
      </c>
      <c r="Y344" s="49">
        <f>IF(ISEVEN(W344),MAX('Pump Design Summary'!$D$28:$H$28)+50,0)</f>
        <v>0</v>
      </c>
      <c r="Z344" s="49"/>
    </row>
    <row r="345" spans="21:26" x14ac:dyDescent="0.25">
      <c r="U345" s="49"/>
      <c r="V345" s="49"/>
      <c r="W345" s="49">
        <v>342</v>
      </c>
      <c r="X345" s="49">
        <f>((('Pump Design Summary'!$E$16-'Pump Design Summary'!$D$16)/1000)*W345)+'Pump Design Summary'!$D$16</f>
        <v>0</v>
      </c>
      <c r="Y345" s="49">
        <f>IF(ISEVEN(W345),MAX('Pump Design Summary'!$D$28:$H$28)+50,0)</f>
        <v>50</v>
      </c>
      <c r="Z345" s="49"/>
    </row>
    <row r="346" spans="21:26" x14ac:dyDescent="0.25">
      <c r="U346" s="49"/>
      <c r="V346" s="49"/>
      <c r="W346" s="49">
        <v>343</v>
      </c>
      <c r="X346" s="49">
        <f>((('Pump Design Summary'!$E$16-'Pump Design Summary'!$D$16)/1000)*W346)+'Pump Design Summary'!$D$16</f>
        <v>0</v>
      </c>
      <c r="Y346" s="49">
        <f>IF(ISEVEN(W346),MAX('Pump Design Summary'!$D$28:$H$28)+50,0)</f>
        <v>0</v>
      </c>
      <c r="Z346" s="49"/>
    </row>
    <row r="347" spans="21:26" x14ac:dyDescent="0.25">
      <c r="U347" s="49"/>
      <c r="V347" s="49"/>
      <c r="W347" s="49">
        <v>344</v>
      </c>
      <c r="X347" s="49">
        <f>((('Pump Design Summary'!$E$16-'Pump Design Summary'!$D$16)/1000)*W347)+'Pump Design Summary'!$D$16</f>
        <v>0</v>
      </c>
      <c r="Y347" s="49">
        <f>IF(ISEVEN(W347),MAX('Pump Design Summary'!$D$28:$H$28)+50,0)</f>
        <v>50</v>
      </c>
      <c r="Z347" s="49"/>
    </row>
    <row r="348" spans="21:26" x14ac:dyDescent="0.25">
      <c r="U348" s="49"/>
      <c r="V348" s="49"/>
      <c r="W348" s="49">
        <v>345</v>
      </c>
      <c r="X348" s="49">
        <f>((('Pump Design Summary'!$E$16-'Pump Design Summary'!$D$16)/1000)*W348)+'Pump Design Summary'!$D$16</f>
        <v>0</v>
      </c>
      <c r="Y348" s="49">
        <f>IF(ISEVEN(W348),MAX('Pump Design Summary'!$D$28:$H$28)+50,0)</f>
        <v>0</v>
      </c>
      <c r="Z348" s="49"/>
    </row>
    <row r="349" spans="21:26" x14ac:dyDescent="0.25">
      <c r="U349" s="49"/>
      <c r="V349" s="49"/>
      <c r="W349" s="49">
        <v>346</v>
      </c>
      <c r="X349" s="49">
        <f>((('Pump Design Summary'!$E$16-'Pump Design Summary'!$D$16)/1000)*W349)+'Pump Design Summary'!$D$16</f>
        <v>0</v>
      </c>
      <c r="Y349" s="49">
        <f>IF(ISEVEN(W349),MAX('Pump Design Summary'!$D$28:$H$28)+50,0)</f>
        <v>50</v>
      </c>
      <c r="Z349" s="49"/>
    </row>
    <row r="350" spans="21:26" x14ac:dyDescent="0.25">
      <c r="U350" s="49"/>
      <c r="V350" s="49"/>
      <c r="W350" s="49">
        <v>347</v>
      </c>
      <c r="X350" s="49">
        <f>((('Pump Design Summary'!$E$16-'Pump Design Summary'!$D$16)/1000)*W350)+'Pump Design Summary'!$D$16</f>
        <v>0</v>
      </c>
      <c r="Y350" s="49">
        <f>IF(ISEVEN(W350),MAX('Pump Design Summary'!$D$28:$H$28)+50,0)</f>
        <v>0</v>
      </c>
      <c r="Z350" s="49"/>
    </row>
    <row r="351" spans="21:26" x14ac:dyDescent="0.25">
      <c r="U351" s="49"/>
      <c r="V351" s="49"/>
      <c r="W351" s="49">
        <v>348</v>
      </c>
      <c r="X351" s="49">
        <f>((('Pump Design Summary'!$E$16-'Pump Design Summary'!$D$16)/1000)*W351)+'Pump Design Summary'!$D$16</f>
        <v>0</v>
      </c>
      <c r="Y351" s="49">
        <f>IF(ISEVEN(W351),MAX('Pump Design Summary'!$D$28:$H$28)+50,0)</f>
        <v>50</v>
      </c>
      <c r="Z351" s="49"/>
    </row>
    <row r="352" spans="21:26" x14ac:dyDescent="0.25">
      <c r="U352" s="49"/>
      <c r="V352" s="49"/>
      <c r="W352" s="49">
        <v>349</v>
      </c>
      <c r="X352" s="49">
        <f>((('Pump Design Summary'!$E$16-'Pump Design Summary'!$D$16)/1000)*W352)+'Pump Design Summary'!$D$16</f>
        <v>0</v>
      </c>
      <c r="Y352" s="49">
        <f>IF(ISEVEN(W352),MAX('Pump Design Summary'!$D$28:$H$28)+50,0)</f>
        <v>0</v>
      </c>
      <c r="Z352" s="49"/>
    </row>
    <row r="353" spans="21:26" x14ac:dyDescent="0.25">
      <c r="U353" s="49"/>
      <c r="V353" s="49"/>
      <c r="W353" s="49">
        <v>350</v>
      </c>
      <c r="X353" s="49">
        <f>((('Pump Design Summary'!$E$16-'Pump Design Summary'!$D$16)/1000)*W353)+'Pump Design Summary'!$D$16</f>
        <v>0</v>
      </c>
      <c r="Y353" s="49">
        <f>IF(ISEVEN(W353),MAX('Pump Design Summary'!$D$28:$H$28)+50,0)</f>
        <v>50</v>
      </c>
      <c r="Z353" s="49"/>
    </row>
    <row r="354" spans="21:26" x14ac:dyDescent="0.25">
      <c r="U354" s="49"/>
      <c r="V354" s="49"/>
      <c r="W354" s="49">
        <v>351</v>
      </c>
      <c r="X354" s="49">
        <f>((('Pump Design Summary'!$E$16-'Pump Design Summary'!$D$16)/1000)*W354)+'Pump Design Summary'!$D$16</f>
        <v>0</v>
      </c>
      <c r="Y354" s="49">
        <f>IF(ISEVEN(W354),MAX('Pump Design Summary'!$D$28:$H$28)+50,0)</f>
        <v>0</v>
      </c>
      <c r="Z354" s="49"/>
    </row>
    <row r="355" spans="21:26" x14ac:dyDescent="0.25">
      <c r="U355" s="49"/>
      <c r="V355" s="49"/>
      <c r="W355" s="49">
        <v>352</v>
      </c>
      <c r="X355" s="49">
        <f>((('Pump Design Summary'!$E$16-'Pump Design Summary'!$D$16)/1000)*W355)+'Pump Design Summary'!$D$16</f>
        <v>0</v>
      </c>
      <c r="Y355" s="49">
        <f>IF(ISEVEN(W355),MAX('Pump Design Summary'!$D$28:$H$28)+50,0)</f>
        <v>50</v>
      </c>
      <c r="Z355" s="49"/>
    </row>
    <row r="356" spans="21:26" x14ac:dyDescent="0.25">
      <c r="U356" s="49"/>
      <c r="V356" s="49"/>
      <c r="W356" s="49">
        <v>353</v>
      </c>
      <c r="X356" s="49">
        <f>((('Pump Design Summary'!$E$16-'Pump Design Summary'!$D$16)/1000)*W356)+'Pump Design Summary'!$D$16</f>
        <v>0</v>
      </c>
      <c r="Y356" s="49">
        <f>IF(ISEVEN(W356),MAX('Pump Design Summary'!$D$28:$H$28)+50,0)</f>
        <v>0</v>
      </c>
      <c r="Z356" s="49"/>
    </row>
    <row r="357" spans="21:26" x14ac:dyDescent="0.25">
      <c r="U357" s="49"/>
      <c r="V357" s="49"/>
      <c r="W357" s="49">
        <v>354</v>
      </c>
      <c r="X357" s="49">
        <f>((('Pump Design Summary'!$E$16-'Pump Design Summary'!$D$16)/1000)*W357)+'Pump Design Summary'!$D$16</f>
        <v>0</v>
      </c>
      <c r="Y357" s="49">
        <f>IF(ISEVEN(W357),MAX('Pump Design Summary'!$D$28:$H$28)+50,0)</f>
        <v>50</v>
      </c>
      <c r="Z357" s="49"/>
    </row>
    <row r="358" spans="21:26" x14ac:dyDescent="0.25">
      <c r="U358" s="49"/>
      <c r="V358" s="49"/>
      <c r="W358" s="49">
        <v>355</v>
      </c>
      <c r="X358" s="49">
        <f>((('Pump Design Summary'!$E$16-'Pump Design Summary'!$D$16)/1000)*W358)+'Pump Design Summary'!$D$16</f>
        <v>0</v>
      </c>
      <c r="Y358" s="49">
        <f>IF(ISEVEN(W358),MAX('Pump Design Summary'!$D$28:$H$28)+50,0)</f>
        <v>0</v>
      </c>
      <c r="Z358" s="49"/>
    </row>
    <row r="359" spans="21:26" x14ac:dyDescent="0.25">
      <c r="U359" s="49"/>
      <c r="V359" s="49"/>
      <c r="W359" s="49">
        <v>356</v>
      </c>
      <c r="X359" s="49">
        <f>((('Pump Design Summary'!$E$16-'Pump Design Summary'!$D$16)/1000)*W359)+'Pump Design Summary'!$D$16</f>
        <v>0</v>
      </c>
      <c r="Y359" s="49">
        <f>IF(ISEVEN(W359),MAX('Pump Design Summary'!$D$28:$H$28)+50,0)</f>
        <v>50</v>
      </c>
      <c r="Z359" s="49"/>
    </row>
    <row r="360" spans="21:26" x14ac:dyDescent="0.25">
      <c r="U360" s="49"/>
      <c r="V360" s="49"/>
      <c r="W360" s="49">
        <v>357</v>
      </c>
      <c r="X360" s="49">
        <f>((('Pump Design Summary'!$E$16-'Pump Design Summary'!$D$16)/1000)*W360)+'Pump Design Summary'!$D$16</f>
        <v>0</v>
      </c>
      <c r="Y360" s="49">
        <f>IF(ISEVEN(W360),MAX('Pump Design Summary'!$D$28:$H$28)+50,0)</f>
        <v>0</v>
      </c>
      <c r="Z360" s="49"/>
    </row>
    <row r="361" spans="21:26" x14ac:dyDescent="0.25">
      <c r="U361" s="49"/>
      <c r="V361" s="49"/>
      <c r="W361" s="49">
        <v>358</v>
      </c>
      <c r="X361" s="49">
        <f>((('Pump Design Summary'!$E$16-'Pump Design Summary'!$D$16)/1000)*W361)+'Pump Design Summary'!$D$16</f>
        <v>0</v>
      </c>
      <c r="Y361" s="49">
        <f>IF(ISEVEN(W361),MAX('Pump Design Summary'!$D$28:$H$28)+50,0)</f>
        <v>50</v>
      </c>
      <c r="Z361" s="49"/>
    </row>
    <row r="362" spans="21:26" x14ac:dyDescent="0.25">
      <c r="U362" s="49"/>
      <c r="V362" s="49"/>
      <c r="W362" s="49">
        <v>359</v>
      </c>
      <c r="X362" s="49">
        <f>((('Pump Design Summary'!$E$16-'Pump Design Summary'!$D$16)/1000)*W362)+'Pump Design Summary'!$D$16</f>
        <v>0</v>
      </c>
      <c r="Y362" s="49">
        <f>IF(ISEVEN(W362),MAX('Pump Design Summary'!$D$28:$H$28)+50,0)</f>
        <v>0</v>
      </c>
      <c r="Z362" s="49"/>
    </row>
    <row r="363" spans="21:26" x14ac:dyDescent="0.25">
      <c r="U363" s="49"/>
      <c r="V363" s="49"/>
      <c r="W363" s="49">
        <v>360</v>
      </c>
      <c r="X363" s="49">
        <f>((('Pump Design Summary'!$E$16-'Pump Design Summary'!$D$16)/1000)*W363)+'Pump Design Summary'!$D$16</f>
        <v>0</v>
      </c>
      <c r="Y363" s="49">
        <f>IF(ISEVEN(W363),MAX('Pump Design Summary'!$D$28:$H$28)+50,0)</f>
        <v>50</v>
      </c>
      <c r="Z363" s="49"/>
    </row>
    <row r="364" spans="21:26" x14ac:dyDescent="0.25">
      <c r="U364" s="49"/>
      <c r="V364" s="49"/>
      <c r="W364" s="49">
        <v>361</v>
      </c>
      <c r="X364" s="49">
        <f>((('Pump Design Summary'!$E$16-'Pump Design Summary'!$D$16)/1000)*W364)+'Pump Design Summary'!$D$16</f>
        <v>0</v>
      </c>
      <c r="Y364" s="49">
        <f>IF(ISEVEN(W364),MAX('Pump Design Summary'!$D$28:$H$28)+50,0)</f>
        <v>0</v>
      </c>
      <c r="Z364" s="49"/>
    </row>
    <row r="365" spans="21:26" x14ac:dyDescent="0.25">
      <c r="U365" s="49"/>
      <c r="V365" s="49"/>
      <c r="W365" s="49">
        <v>362</v>
      </c>
      <c r="X365" s="49">
        <f>((('Pump Design Summary'!$E$16-'Pump Design Summary'!$D$16)/1000)*W365)+'Pump Design Summary'!$D$16</f>
        <v>0</v>
      </c>
      <c r="Y365" s="49">
        <f>IF(ISEVEN(W365),MAX('Pump Design Summary'!$D$28:$H$28)+50,0)</f>
        <v>50</v>
      </c>
      <c r="Z365" s="49"/>
    </row>
    <row r="366" spans="21:26" x14ac:dyDescent="0.25">
      <c r="U366" s="49"/>
      <c r="V366" s="49"/>
      <c r="W366" s="49">
        <v>363</v>
      </c>
      <c r="X366" s="49">
        <f>((('Pump Design Summary'!$E$16-'Pump Design Summary'!$D$16)/1000)*W366)+'Pump Design Summary'!$D$16</f>
        <v>0</v>
      </c>
      <c r="Y366" s="49">
        <f>IF(ISEVEN(W366),MAX('Pump Design Summary'!$D$28:$H$28)+50,0)</f>
        <v>0</v>
      </c>
      <c r="Z366" s="49"/>
    </row>
    <row r="367" spans="21:26" x14ac:dyDescent="0.25">
      <c r="U367" s="49"/>
      <c r="V367" s="49"/>
      <c r="W367" s="49">
        <v>364</v>
      </c>
      <c r="X367" s="49">
        <f>((('Pump Design Summary'!$E$16-'Pump Design Summary'!$D$16)/1000)*W367)+'Pump Design Summary'!$D$16</f>
        <v>0</v>
      </c>
      <c r="Y367" s="49">
        <f>IF(ISEVEN(W367),MAX('Pump Design Summary'!$D$28:$H$28)+50,0)</f>
        <v>50</v>
      </c>
      <c r="Z367" s="49"/>
    </row>
    <row r="368" spans="21:26" x14ac:dyDescent="0.25">
      <c r="U368" s="49"/>
      <c r="V368" s="49"/>
      <c r="W368" s="49">
        <v>365</v>
      </c>
      <c r="X368" s="49">
        <f>((('Pump Design Summary'!$E$16-'Pump Design Summary'!$D$16)/1000)*W368)+'Pump Design Summary'!$D$16</f>
        <v>0</v>
      </c>
      <c r="Y368" s="49">
        <f>IF(ISEVEN(W368),MAX('Pump Design Summary'!$D$28:$H$28)+50,0)</f>
        <v>0</v>
      </c>
      <c r="Z368" s="49"/>
    </row>
    <row r="369" spans="21:26" x14ac:dyDescent="0.25">
      <c r="U369" s="49"/>
      <c r="V369" s="49"/>
      <c r="W369" s="49">
        <v>366</v>
      </c>
      <c r="X369" s="49">
        <f>((('Pump Design Summary'!$E$16-'Pump Design Summary'!$D$16)/1000)*W369)+'Pump Design Summary'!$D$16</f>
        <v>0</v>
      </c>
      <c r="Y369" s="49">
        <f>IF(ISEVEN(W369),MAX('Pump Design Summary'!$D$28:$H$28)+50,0)</f>
        <v>50</v>
      </c>
      <c r="Z369" s="49"/>
    </row>
    <row r="370" spans="21:26" x14ac:dyDescent="0.25">
      <c r="U370" s="49"/>
      <c r="V370" s="49"/>
      <c r="W370" s="49">
        <v>367</v>
      </c>
      <c r="X370" s="49">
        <f>((('Pump Design Summary'!$E$16-'Pump Design Summary'!$D$16)/1000)*W370)+'Pump Design Summary'!$D$16</f>
        <v>0</v>
      </c>
      <c r="Y370" s="49">
        <f>IF(ISEVEN(W370),MAX('Pump Design Summary'!$D$28:$H$28)+50,0)</f>
        <v>0</v>
      </c>
      <c r="Z370" s="49"/>
    </row>
    <row r="371" spans="21:26" x14ac:dyDescent="0.25">
      <c r="U371" s="49"/>
      <c r="V371" s="49"/>
      <c r="W371" s="49">
        <v>368</v>
      </c>
      <c r="X371" s="49">
        <f>((('Pump Design Summary'!$E$16-'Pump Design Summary'!$D$16)/1000)*W371)+'Pump Design Summary'!$D$16</f>
        <v>0</v>
      </c>
      <c r="Y371" s="49">
        <f>IF(ISEVEN(W371),MAX('Pump Design Summary'!$D$28:$H$28)+50,0)</f>
        <v>50</v>
      </c>
      <c r="Z371" s="49"/>
    </row>
    <row r="372" spans="21:26" x14ac:dyDescent="0.25">
      <c r="U372" s="49"/>
      <c r="V372" s="49"/>
      <c r="W372" s="49">
        <v>369</v>
      </c>
      <c r="X372" s="49">
        <f>((('Pump Design Summary'!$E$16-'Pump Design Summary'!$D$16)/1000)*W372)+'Pump Design Summary'!$D$16</f>
        <v>0</v>
      </c>
      <c r="Y372" s="49">
        <f>IF(ISEVEN(W372),MAX('Pump Design Summary'!$D$28:$H$28)+50,0)</f>
        <v>0</v>
      </c>
      <c r="Z372" s="49"/>
    </row>
    <row r="373" spans="21:26" x14ac:dyDescent="0.25">
      <c r="U373" s="49"/>
      <c r="V373" s="49"/>
      <c r="W373" s="49">
        <v>370</v>
      </c>
      <c r="X373" s="49">
        <f>((('Pump Design Summary'!$E$16-'Pump Design Summary'!$D$16)/1000)*W373)+'Pump Design Summary'!$D$16</f>
        <v>0</v>
      </c>
      <c r="Y373" s="49">
        <f>IF(ISEVEN(W373),MAX('Pump Design Summary'!$D$28:$H$28)+50,0)</f>
        <v>50</v>
      </c>
      <c r="Z373" s="49"/>
    </row>
    <row r="374" spans="21:26" x14ac:dyDescent="0.25">
      <c r="U374" s="49"/>
      <c r="V374" s="49"/>
      <c r="W374" s="49">
        <v>371</v>
      </c>
      <c r="X374" s="49">
        <f>((('Pump Design Summary'!$E$16-'Pump Design Summary'!$D$16)/1000)*W374)+'Pump Design Summary'!$D$16</f>
        <v>0</v>
      </c>
      <c r="Y374" s="49">
        <f>IF(ISEVEN(W374),MAX('Pump Design Summary'!$D$28:$H$28)+50,0)</f>
        <v>0</v>
      </c>
      <c r="Z374" s="49"/>
    </row>
    <row r="375" spans="21:26" x14ac:dyDescent="0.25">
      <c r="U375" s="49"/>
      <c r="V375" s="49"/>
      <c r="W375" s="49">
        <v>372</v>
      </c>
      <c r="X375" s="49">
        <f>((('Pump Design Summary'!$E$16-'Pump Design Summary'!$D$16)/1000)*W375)+'Pump Design Summary'!$D$16</f>
        <v>0</v>
      </c>
      <c r="Y375" s="49">
        <f>IF(ISEVEN(W375),MAX('Pump Design Summary'!$D$28:$H$28)+50,0)</f>
        <v>50</v>
      </c>
      <c r="Z375" s="49"/>
    </row>
    <row r="376" spans="21:26" x14ac:dyDescent="0.25">
      <c r="U376" s="49"/>
      <c r="V376" s="49"/>
      <c r="W376" s="49">
        <v>373</v>
      </c>
      <c r="X376" s="49">
        <f>((('Pump Design Summary'!$E$16-'Pump Design Summary'!$D$16)/1000)*W376)+'Pump Design Summary'!$D$16</f>
        <v>0</v>
      </c>
      <c r="Y376" s="49">
        <f>IF(ISEVEN(W376),MAX('Pump Design Summary'!$D$28:$H$28)+50,0)</f>
        <v>0</v>
      </c>
      <c r="Z376" s="49"/>
    </row>
    <row r="377" spans="21:26" x14ac:dyDescent="0.25">
      <c r="U377" s="49"/>
      <c r="V377" s="49"/>
      <c r="W377" s="49">
        <v>374</v>
      </c>
      <c r="X377" s="49">
        <f>((('Pump Design Summary'!$E$16-'Pump Design Summary'!$D$16)/1000)*W377)+'Pump Design Summary'!$D$16</f>
        <v>0</v>
      </c>
      <c r="Y377" s="49">
        <f>IF(ISEVEN(W377),MAX('Pump Design Summary'!$D$28:$H$28)+50,0)</f>
        <v>50</v>
      </c>
      <c r="Z377" s="49"/>
    </row>
    <row r="378" spans="21:26" x14ac:dyDescent="0.25">
      <c r="U378" s="49"/>
      <c r="V378" s="49"/>
      <c r="W378" s="49">
        <v>375</v>
      </c>
      <c r="X378" s="49">
        <f>((('Pump Design Summary'!$E$16-'Pump Design Summary'!$D$16)/1000)*W378)+'Pump Design Summary'!$D$16</f>
        <v>0</v>
      </c>
      <c r="Y378" s="49">
        <f>IF(ISEVEN(W378),MAX('Pump Design Summary'!$D$28:$H$28)+50,0)</f>
        <v>0</v>
      </c>
      <c r="Z378" s="49"/>
    </row>
    <row r="379" spans="21:26" x14ac:dyDescent="0.25">
      <c r="U379" s="49"/>
      <c r="V379" s="49"/>
      <c r="W379" s="49">
        <v>376</v>
      </c>
      <c r="X379" s="49">
        <f>((('Pump Design Summary'!$E$16-'Pump Design Summary'!$D$16)/1000)*W379)+'Pump Design Summary'!$D$16</f>
        <v>0</v>
      </c>
      <c r="Y379" s="49">
        <f>IF(ISEVEN(W379),MAX('Pump Design Summary'!$D$28:$H$28)+50,0)</f>
        <v>50</v>
      </c>
      <c r="Z379" s="49"/>
    </row>
    <row r="380" spans="21:26" x14ac:dyDescent="0.25">
      <c r="U380" s="49"/>
      <c r="V380" s="49"/>
      <c r="W380" s="49">
        <v>377</v>
      </c>
      <c r="X380" s="49">
        <f>((('Pump Design Summary'!$E$16-'Pump Design Summary'!$D$16)/1000)*W380)+'Pump Design Summary'!$D$16</f>
        <v>0</v>
      </c>
      <c r="Y380" s="49">
        <f>IF(ISEVEN(W380),MAX('Pump Design Summary'!$D$28:$H$28)+50,0)</f>
        <v>0</v>
      </c>
      <c r="Z380" s="49"/>
    </row>
    <row r="381" spans="21:26" x14ac:dyDescent="0.25">
      <c r="U381" s="49"/>
      <c r="V381" s="49"/>
      <c r="W381" s="49">
        <v>378</v>
      </c>
      <c r="X381" s="49">
        <f>((('Pump Design Summary'!$E$16-'Pump Design Summary'!$D$16)/1000)*W381)+'Pump Design Summary'!$D$16</f>
        <v>0</v>
      </c>
      <c r="Y381" s="49">
        <f>IF(ISEVEN(W381),MAX('Pump Design Summary'!$D$28:$H$28)+50,0)</f>
        <v>50</v>
      </c>
      <c r="Z381" s="49"/>
    </row>
    <row r="382" spans="21:26" x14ac:dyDescent="0.25">
      <c r="U382" s="49"/>
      <c r="V382" s="49"/>
      <c r="W382" s="49">
        <v>379</v>
      </c>
      <c r="X382" s="49">
        <f>((('Pump Design Summary'!$E$16-'Pump Design Summary'!$D$16)/1000)*W382)+'Pump Design Summary'!$D$16</f>
        <v>0</v>
      </c>
      <c r="Y382" s="49">
        <f>IF(ISEVEN(W382),MAX('Pump Design Summary'!$D$28:$H$28)+50,0)</f>
        <v>0</v>
      </c>
      <c r="Z382" s="49"/>
    </row>
    <row r="383" spans="21:26" x14ac:dyDescent="0.25">
      <c r="U383" s="49"/>
      <c r="V383" s="49"/>
      <c r="W383" s="49">
        <v>380</v>
      </c>
      <c r="X383" s="49">
        <f>((('Pump Design Summary'!$E$16-'Pump Design Summary'!$D$16)/1000)*W383)+'Pump Design Summary'!$D$16</f>
        <v>0</v>
      </c>
      <c r="Y383" s="49">
        <f>IF(ISEVEN(W383),MAX('Pump Design Summary'!$D$28:$H$28)+50,0)</f>
        <v>50</v>
      </c>
      <c r="Z383" s="49"/>
    </row>
    <row r="384" spans="21:26" x14ac:dyDescent="0.25">
      <c r="U384" s="49"/>
      <c r="V384" s="49"/>
      <c r="W384" s="49">
        <v>381</v>
      </c>
      <c r="X384" s="49">
        <f>((('Pump Design Summary'!$E$16-'Pump Design Summary'!$D$16)/1000)*W384)+'Pump Design Summary'!$D$16</f>
        <v>0</v>
      </c>
      <c r="Y384" s="49">
        <f>IF(ISEVEN(W384),MAX('Pump Design Summary'!$D$28:$H$28)+50,0)</f>
        <v>0</v>
      </c>
      <c r="Z384" s="49"/>
    </row>
    <row r="385" spans="21:26" x14ac:dyDescent="0.25">
      <c r="U385" s="49"/>
      <c r="V385" s="49"/>
      <c r="W385" s="49">
        <v>382</v>
      </c>
      <c r="X385" s="49">
        <f>((('Pump Design Summary'!$E$16-'Pump Design Summary'!$D$16)/1000)*W385)+'Pump Design Summary'!$D$16</f>
        <v>0</v>
      </c>
      <c r="Y385" s="49">
        <f>IF(ISEVEN(W385),MAX('Pump Design Summary'!$D$28:$H$28)+50,0)</f>
        <v>50</v>
      </c>
      <c r="Z385" s="49"/>
    </row>
    <row r="386" spans="21:26" x14ac:dyDescent="0.25">
      <c r="U386" s="49"/>
      <c r="V386" s="49"/>
      <c r="W386" s="49">
        <v>383</v>
      </c>
      <c r="X386" s="49">
        <f>((('Pump Design Summary'!$E$16-'Pump Design Summary'!$D$16)/1000)*W386)+'Pump Design Summary'!$D$16</f>
        <v>0</v>
      </c>
      <c r="Y386" s="49">
        <f>IF(ISEVEN(W386),MAX('Pump Design Summary'!$D$28:$H$28)+50,0)</f>
        <v>0</v>
      </c>
      <c r="Z386" s="49"/>
    </row>
    <row r="387" spans="21:26" x14ac:dyDescent="0.25">
      <c r="U387" s="49"/>
      <c r="V387" s="49"/>
      <c r="W387" s="49">
        <v>384</v>
      </c>
      <c r="X387" s="49">
        <f>((('Pump Design Summary'!$E$16-'Pump Design Summary'!$D$16)/1000)*W387)+'Pump Design Summary'!$D$16</f>
        <v>0</v>
      </c>
      <c r="Y387" s="49">
        <f>IF(ISEVEN(W387),MAX('Pump Design Summary'!$D$28:$H$28)+50,0)</f>
        <v>50</v>
      </c>
      <c r="Z387" s="49"/>
    </row>
    <row r="388" spans="21:26" x14ac:dyDescent="0.25">
      <c r="U388" s="49"/>
      <c r="V388" s="49"/>
      <c r="W388" s="49">
        <v>385</v>
      </c>
      <c r="X388" s="49">
        <f>((('Pump Design Summary'!$E$16-'Pump Design Summary'!$D$16)/1000)*W388)+'Pump Design Summary'!$D$16</f>
        <v>0</v>
      </c>
      <c r="Y388" s="49">
        <f>IF(ISEVEN(W388),MAX('Pump Design Summary'!$D$28:$H$28)+50,0)</f>
        <v>0</v>
      </c>
      <c r="Z388" s="49"/>
    </row>
    <row r="389" spans="21:26" x14ac:dyDescent="0.25">
      <c r="U389" s="49"/>
      <c r="V389" s="49"/>
      <c r="W389" s="49">
        <v>386</v>
      </c>
      <c r="X389" s="49">
        <f>((('Pump Design Summary'!$E$16-'Pump Design Summary'!$D$16)/1000)*W389)+'Pump Design Summary'!$D$16</f>
        <v>0</v>
      </c>
      <c r="Y389" s="49">
        <f>IF(ISEVEN(W389),MAX('Pump Design Summary'!$D$28:$H$28)+50,0)</f>
        <v>50</v>
      </c>
      <c r="Z389" s="49"/>
    </row>
    <row r="390" spans="21:26" x14ac:dyDescent="0.25">
      <c r="U390" s="49"/>
      <c r="V390" s="49"/>
      <c r="W390" s="49">
        <v>387</v>
      </c>
      <c r="X390" s="49">
        <f>((('Pump Design Summary'!$E$16-'Pump Design Summary'!$D$16)/1000)*W390)+'Pump Design Summary'!$D$16</f>
        <v>0</v>
      </c>
      <c r="Y390" s="49">
        <f>IF(ISEVEN(W390),MAX('Pump Design Summary'!$D$28:$H$28)+50,0)</f>
        <v>0</v>
      </c>
      <c r="Z390" s="49"/>
    </row>
    <row r="391" spans="21:26" x14ac:dyDescent="0.25">
      <c r="U391" s="49"/>
      <c r="V391" s="49"/>
      <c r="W391" s="49">
        <v>388</v>
      </c>
      <c r="X391" s="49">
        <f>((('Pump Design Summary'!$E$16-'Pump Design Summary'!$D$16)/1000)*W391)+'Pump Design Summary'!$D$16</f>
        <v>0</v>
      </c>
      <c r="Y391" s="49">
        <f>IF(ISEVEN(W391),MAX('Pump Design Summary'!$D$28:$H$28)+50,0)</f>
        <v>50</v>
      </c>
      <c r="Z391" s="49"/>
    </row>
    <row r="392" spans="21:26" x14ac:dyDescent="0.25">
      <c r="U392" s="49"/>
      <c r="V392" s="49"/>
      <c r="W392" s="49">
        <v>389</v>
      </c>
      <c r="X392" s="49">
        <f>((('Pump Design Summary'!$E$16-'Pump Design Summary'!$D$16)/1000)*W392)+'Pump Design Summary'!$D$16</f>
        <v>0</v>
      </c>
      <c r="Y392" s="49">
        <f>IF(ISEVEN(W392),MAX('Pump Design Summary'!$D$28:$H$28)+50,0)</f>
        <v>0</v>
      </c>
      <c r="Z392" s="49"/>
    </row>
    <row r="393" spans="21:26" x14ac:dyDescent="0.25">
      <c r="U393" s="49"/>
      <c r="V393" s="49"/>
      <c r="W393" s="49">
        <v>390</v>
      </c>
      <c r="X393" s="49">
        <f>((('Pump Design Summary'!$E$16-'Pump Design Summary'!$D$16)/1000)*W393)+'Pump Design Summary'!$D$16</f>
        <v>0</v>
      </c>
      <c r="Y393" s="49">
        <f>IF(ISEVEN(W393),MAX('Pump Design Summary'!$D$28:$H$28)+50,0)</f>
        <v>50</v>
      </c>
      <c r="Z393" s="49"/>
    </row>
    <row r="394" spans="21:26" x14ac:dyDescent="0.25">
      <c r="U394" s="49"/>
      <c r="V394" s="49"/>
      <c r="W394" s="49">
        <v>391</v>
      </c>
      <c r="X394" s="49">
        <f>((('Pump Design Summary'!$E$16-'Pump Design Summary'!$D$16)/1000)*W394)+'Pump Design Summary'!$D$16</f>
        <v>0</v>
      </c>
      <c r="Y394" s="49">
        <f>IF(ISEVEN(W394),MAX('Pump Design Summary'!$D$28:$H$28)+50,0)</f>
        <v>0</v>
      </c>
      <c r="Z394" s="49"/>
    </row>
    <row r="395" spans="21:26" x14ac:dyDescent="0.25">
      <c r="U395" s="49"/>
      <c r="V395" s="49"/>
      <c r="W395" s="49">
        <v>392</v>
      </c>
      <c r="X395" s="49">
        <f>((('Pump Design Summary'!$E$16-'Pump Design Summary'!$D$16)/1000)*W395)+'Pump Design Summary'!$D$16</f>
        <v>0</v>
      </c>
      <c r="Y395" s="49">
        <f>IF(ISEVEN(W395),MAX('Pump Design Summary'!$D$28:$H$28)+50,0)</f>
        <v>50</v>
      </c>
      <c r="Z395" s="49"/>
    </row>
    <row r="396" spans="21:26" x14ac:dyDescent="0.25">
      <c r="U396" s="49"/>
      <c r="V396" s="49"/>
      <c r="W396" s="49">
        <v>393</v>
      </c>
      <c r="X396" s="49">
        <f>((('Pump Design Summary'!$E$16-'Pump Design Summary'!$D$16)/1000)*W396)+'Pump Design Summary'!$D$16</f>
        <v>0</v>
      </c>
      <c r="Y396" s="49">
        <f>IF(ISEVEN(W396),MAX('Pump Design Summary'!$D$28:$H$28)+50,0)</f>
        <v>0</v>
      </c>
      <c r="Z396" s="49"/>
    </row>
    <row r="397" spans="21:26" x14ac:dyDescent="0.25">
      <c r="U397" s="49"/>
      <c r="V397" s="49"/>
      <c r="W397" s="49">
        <v>394</v>
      </c>
      <c r="X397" s="49">
        <f>((('Pump Design Summary'!$E$16-'Pump Design Summary'!$D$16)/1000)*W397)+'Pump Design Summary'!$D$16</f>
        <v>0</v>
      </c>
      <c r="Y397" s="49">
        <f>IF(ISEVEN(W397),MAX('Pump Design Summary'!$D$28:$H$28)+50,0)</f>
        <v>50</v>
      </c>
      <c r="Z397" s="49"/>
    </row>
    <row r="398" spans="21:26" x14ac:dyDescent="0.25">
      <c r="U398" s="49"/>
      <c r="V398" s="49"/>
      <c r="W398" s="49">
        <v>395</v>
      </c>
      <c r="X398" s="49">
        <f>((('Pump Design Summary'!$E$16-'Pump Design Summary'!$D$16)/1000)*W398)+'Pump Design Summary'!$D$16</f>
        <v>0</v>
      </c>
      <c r="Y398" s="49">
        <f>IF(ISEVEN(W398),MAX('Pump Design Summary'!$D$28:$H$28)+50,0)</f>
        <v>0</v>
      </c>
      <c r="Z398" s="49"/>
    </row>
    <row r="399" spans="21:26" x14ac:dyDescent="0.25">
      <c r="U399" s="49"/>
      <c r="V399" s="49"/>
      <c r="W399" s="49">
        <v>396</v>
      </c>
      <c r="X399" s="49">
        <f>((('Pump Design Summary'!$E$16-'Pump Design Summary'!$D$16)/1000)*W399)+'Pump Design Summary'!$D$16</f>
        <v>0</v>
      </c>
      <c r="Y399" s="49">
        <f>IF(ISEVEN(W399),MAX('Pump Design Summary'!$D$28:$H$28)+50,0)</f>
        <v>50</v>
      </c>
      <c r="Z399" s="49"/>
    </row>
    <row r="400" spans="21:26" x14ac:dyDescent="0.25">
      <c r="U400" s="49"/>
      <c r="V400" s="49"/>
      <c r="W400" s="49">
        <v>397</v>
      </c>
      <c r="X400" s="49">
        <f>((('Pump Design Summary'!$E$16-'Pump Design Summary'!$D$16)/1000)*W400)+'Pump Design Summary'!$D$16</f>
        <v>0</v>
      </c>
      <c r="Y400" s="49">
        <f>IF(ISEVEN(W400),MAX('Pump Design Summary'!$D$28:$H$28)+50,0)</f>
        <v>0</v>
      </c>
      <c r="Z400" s="49"/>
    </row>
    <row r="401" spans="21:26" x14ac:dyDescent="0.25">
      <c r="U401" s="49"/>
      <c r="V401" s="49"/>
      <c r="W401" s="49">
        <v>398</v>
      </c>
      <c r="X401" s="49">
        <f>((('Pump Design Summary'!$E$16-'Pump Design Summary'!$D$16)/1000)*W401)+'Pump Design Summary'!$D$16</f>
        <v>0</v>
      </c>
      <c r="Y401" s="49">
        <f>IF(ISEVEN(W401),MAX('Pump Design Summary'!$D$28:$H$28)+50,0)</f>
        <v>50</v>
      </c>
      <c r="Z401" s="49"/>
    </row>
    <row r="402" spans="21:26" x14ac:dyDescent="0.25">
      <c r="U402" s="49"/>
      <c r="V402" s="49"/>
      <c r="W402" s="49">
        <v>399</v>
      </c>
      <c r="X402" s="49">
        <f>((('Pump Design Summary'!$E$16-'Pump Design Summary'!$D$16)/1000)*W402)+'Pump Design Summary'!$D$16</f>
        <v>0</v>
      </c>
      <c r="Y402" s="49">
        <f>IF(ISEVEN(W402),MAX('Pump Design Summary'!$D$28:$H$28)+50,0)</f>
        <v>0</v>
      </c>
      <c r="Z402" s="49"/>
    </row>
    <row r="403" spans="21:26" x14ac:dyDescent="0.25">
      <c r="U403" s="49"/>
      <c r="V403" s="49"/>
      <c r="W403" s="49">
        <v>400</v>
      </c>
      <c r="X403" s="49">
        <f>((('Pump Design Summary'!$E$16-'Pump Design Summary'!$D$16)/1000)*W403)+'Pump Design Summary'!$D$16</f>
        <v>0</v>
      </c>
      <c r="Y403" s="49">
        <f>IF(ISEVEN(W403),MAX('Pump Design Summary'!$D$28:$H$28)+50,0)</f>
        <v>50</v>
      </c>
      <c r="Z403" s="49"/>
    </row>
    <row r="404" spans="21:26" x14ac:dyDescent="0.25">
      <c r="U404" s="49"/>
      <c r="V404" s="49"/>
      <c r="W404" s="49">
        <v>401</v>
      </c>
      <c r="X404" s="49">
        <f>((('Pump Design Summary'!$E$16-'Pump Design Summary'!$D$16)/1000)*W404)+'Pump Design Summary'!$D$16</f>
        <v>0</v>
      </c>
      <c r="Y404" s="49">
        <f>IF(ISEVEN(W404),MAX('Pump Design Summary'!$D$28:$H$28)+50,0)</f>
        <v>0</v>
      </c>
      <c r="Z404" s="49"/>
    </row>
    <row r="405" spans="21:26" x14ac:dyDescent="0.25">
      <c r="U405" s="49"/>
      <c r="V405" s="49"/>
      <c r="W405" s="49">
        <v>402</v>
      </c>
      <c r="X405" s="49">
        <f>((('Pump Design Summary'!$E$16-'Pump Design Summary'!$D$16)/1000)*W405)+'Pump Design Summary'!$D$16</f>
        <v>0</v>
      </c>
      <c r="Y405" s="49">
        <f>IF(ISEVEN(W405),MAX('Pump Design Summary'!$D$28:$H$28)+50,0)</f>
        <v>50</v>
      </c>
      <c r="Z405" s="49"/>
    </row>
    <row r="406" spans="21:26" x14ac:dyDescent="0.25">
      <c r="U406" s="49"/>
      <c r="V406" s="49"/>
      <c r="W406" s="49">
        <v>403</v>
      </c>
      <c r="X406" s="49">
        <f>((('Pump Design Summary'!$E$16-'Pump Design Summary'!$D$16)/1000)*W406)+'Pump Design Summary'!$D$16</f>
        <v>0</v>
      </c>
      <c r="Y406" s="49">
        <f>IF(ISEVEN(W406),MAX('Pump Design Summary'!$D$28:$H$28)+50,0)</f>
        <v>0</v>
      </c>
      <c r="Z406" s="49"/>
    </row>
    <row r="407" spans="21:26" x14ac:dyDescent="0.25">
      <c r="U407" s="49"/>
      <c r="V407" s="49"/>
      <c r="W407" s="49">
        <v>404</v>
      </c>
      <c r="X407" s="49">
        <f>((('Pump Design Summary'!$E$16-'Pump Design Summary'!$D$16)/1000)*W407)+'Pump Design Summary'!$D$16</f>
        <v>0</v>
      </c>
      <c r="Y407" s="49">
        <f>IF(ISEVEN(W407),MAX('Pump Design Summary'!$D$28:$H$28)+50,0)</f>
        <v>50</v>
      </c>
      <c r="Z407" s="49"/>
    </row>
    <row r="408" spans="21:26" x14ac:dyDescent="0.25">
      <c r="U408" s="49"/>
      <c r="V408" s="49"/>
      <c r="W408" s="49">
        <v>405</v>
      </c>
      <c r="X408" s="49">
        <f>((('Pump Design Summary'!$E$16-'Pump Design Summary'!$D$16)/1000)*W408)+'Pump Design Summary'!$D$16</f>
        <v>0</v>
      </c>
      <c r="Y408" s="49">
        <f>IF(ISEVEN(W408),MAX('Pump Design Summary'!$D$28:$H$28)+50,0)</f>
        <v>0</v>
      </c>
      <c r="Z408" s="49"/>
    </row>
    <row r="409" spans="21:26" x14ac:dyDescent="0.25">
      <c r="U409" s="49"/>
      <c r="V409" s="49"/>
      <c r="W409" s="49">
        <v>406</v>
      </c>
      <c r="X409" s="49">
        <f>((('Pump Design Summary'!$E$16-'Pump Design Summary'!$D$16)/1000)*W409)+'Pump Design Summary'!$D$16</f>
        <v>0</v>
      </c>
      <c r="Y409" s="49">
        <f>IF(ISEVEN(W409),MAX('Pump Design Summary'!$D$28:$H$28)+50,0)</f>
        <v>50</v>
      </c>
      <c r="Z409" s="49"/>
    </row>
    <row r="410" spans="21:26" x14ac:dyDescent="0.25">
      <c r="U410" s="49"/>
      <c r="V410" s="49"/>
      <c r="W410" s="49">
        <v>407</v>
      </c>
      <c r="X410" s="49">
        <f>((('Pump Design Summary'!$E$16-'Pump Design Summary'!$D$16)/1000)*W410)+'Pump Design Summary'!$D$16</f>
        <v>0</v>
      </c>
      <c r="Y410" s="49">
        <f>IF(ISEVEN(W410),MAX('Pump Design Summary'!$D$28:$H$28)+50,0)</f>
        <v>0</v>
      </c>
      <c r="Z410" s="49"/>
    </row>
    <row r="411" spans="21:26" x14ac:dyDescent="0.25">
      <c r="U411" s="49"/>
      <c r="V411" s="49"/>
      <c r="W411" s="49">
        <v>408</v>
      </c>
      <c r="X411" s="49">
        <f>((('Pump Design Summary'!$E$16-'Pump Design Summary'!$D$16)/1000)*W411)+'Pump Design Summary'!$D$16</f>
        <v>0</v>
      </c>
      <c r="Y411" s="49">
        <f>IF(ISEVEN(W411),MAX('Pump Design Summary'!$D$28:$H$28)+50,0)</f>
        <v>50</v>
      </c>
      <c r="Z411" s="49"/>
    </row>
    <row r="412" spans="21:26" x14ac:dyDescent="0.25">
      <c r="U412" s="49"/>
      <c r="V412" s="49"/>
      <c r="W412" s="49">
        <v>409</v>
      </c>
      <c r="X412" s="49">
        <f>((('Pump Design Summary'!$E$16-'Pump Design Summary'!$D$16)/1000)*W412)+'Pump Design Summary'!$D$16</f>
        <v>0</v>
      </c>
      <c r="Y412" s="49">
        <f>IF(ISEVEN(W412),MAX('Pump Design Summary'!$D$28:$H$28)+50,0)</f>
        <v>0</v>
      </c>
      <c r="Z412" s="49"/>
    </row>
    <row r="413" spans="21:26" x14ac:dyDescent="0.25">
      <c r="U413" s="49"/>
      <c r="V413" s="49"/>
      <c r="W413" s="49">
        <v>410</v>
      </c>
      <c r="X413" s="49">
        <f>((('Pump Design Summary'!$E$16-'Pump Design Summary'!$D$16)/1000)*W413)+'Pump Design Summary'!$D$16</f>
        <v>0</v>
      </c>
      <c r="Y413" s="49">
        <f>IF(ISEVEN(W413),MAX('Pump Design Summary'!$D$28:$H$28)+50,0)</f>
        <v>50</v>
      </c>
      <c r="Z413" s="49"/>
    </row>
    <row r="414" spans="21:26" x14ac:dyDescent="0.25">
      <c r="U414" s="49"/>
      <c r="V414" s="49"/>
      <c r="W414" s="49">
        <v>411</v>
      </c>
      <c r="X414" s="49">
        <f>((('Pump Design Summary'!$E$16-'Pump Design Summary'!$D$16)/1000)*W414)+'Pump Design Summary'!$D$16</f>
        <v>0</v>
      </c>
      <c r="Y414" s="49">
        <f>IF(ISEVEN(W414),MAX('Pump Design Summary'!$D$28:$H$28)+50,0)</f>
        <v>0</v>
      </c>
      <c r="Z414" s="49"/>
    </row>
    <row r="415" spans="21:26" x14ac:dyDescent="0.25">
      <c r="U415" s="49"/>
      <c r="V415" s="49"/>
      <c r="W415" s="49">
        <v>412</v>
      </c>
      <c r="X415" s="49">
        <f>((('Pump Design Summary'!$E$16-'Pump Design Summary'!$D$16)/1000)*W415)+'Pump Design Summary'!$D$16</f>
        <v>0</v>
      </c>
      <c r="Y415" s="49">
        <f>IF(ISEVEN(W415),MAX('Pump Design Summary'!$D$28:$H$28)+50,0)</f>
        <v>50</v>
      </c>
      <c r="Z415" s="49"/>
    </row>
    <row r="416" spans="21:26" x14ac:dyDescent="0.25">
      <c r="U416" s="49"/>
      <c r="V416" s="49"/>
      <c r="W416" s="49">
        <v>413</v>
      </c>
      <c r="X416" s="49">
        <f>((('Pump Design Summary'!$E$16-'Pump Design Summary'!$D$16)/1000)*W416)+'Pump Design Summary'!$D$16</f>
        <v>0</v>
      </c>
      <c r="Y416" s="49">
        <f>IF(ISEVEN(W416),MAX('Pump Design Summary'!$D$28:$H$28)+50,0)</f>
        <v>0</v>
      </c>
      <c r="Z416" s="49"/>
    </row>
    <row r="417" spans="21:26" x14ac:dyDescent="0.25">
      <c r="U417" s="49"/>
      <c r="V417" s="49"/>
      <c r="W417" s="49">
        <v>414</v>
      </c>
      <c r="X417" s="49">
        <f>((('Pump Design Summary'!$E$16-'Pump Design Summary'!$D$16)/1000)*W417)+'Pump Design Summary'!$D$16</f>
        <v>0</v>
      </c>
      <c r="Y417" s="49">
        <f>IF(ISEVEN(W417),MAX('Pump Design Summary'!$D$28:$H$28)+50,0)</f>
        <v>50</v>
      </c>
      <c r="Z417" s="49"/>
    </row>
    <row r="418" spans="21:26" x14ac:dyDescent="0.25">
      <c r="U418" s="49"/>
      <c r="V418" s="49"/>
      <c r="W418" s="49">
        <v>415</v>
      </c>
      <c r="X418" s="49">
        <f>((('Pump Design Summary'!$E$16-'Pump Design Summary'!$D$16)/1000)*W418)+'Pump Design Summary'!$D$16</f>
        <v>0</v>
      </c>
      <c r="Y418" s="49">
        <f>IF(ISEVEN(W418),MAX('Pump Design Summary'!$D$28:$H$28)+50,0)</f>
        <v>0</v>
      </c>
      <c r="Z418" s="49"/>
    </row>
    <row r="419" spans="21:26" x14ac:dyDescent="0.25">
      <c r="U419" s="49"/>
      <c r="V419" s="49"/>
      <c r="W419" s="49">
        <v>416</v>
      </c>
      <c r="X419" s="49">
        <f>((('Pump Design Summary'!$E$16-'Pump Design Summary'!$D$16)/1000)*W419)+'Pump Design Summary'!$D$16</f>
        <v>0</v>
      </c>
      <c r="Y419" s="49">
        <f>IF(ISEVEN(W419),MAX('Pump Design Summary'!$D$28:$H$28)+50,0)</f>
        <v>50</v>
      </c>
      <c r="Z419" s="49"/>
    </row>
    <row r="420" spans="21:26" x14ac:dyDescent="0.25">
      <c r="U420" s="49"/>
      <c r="V420" s="49"/>
      <c r="W420" s="49">
        <v>417</v>
      </c>
      <c r="X420" s="49">
        <f>((('Pump Design Summary'!$E$16-'Pump Design Summary'!$D$16)/1000)*W420)+'Pump Design Summary'!$D$16</f>
        <v>0</v>
      </c>
      <c r="Y420" s="49">
        <f>IF(ISEVEN(W420),MAX('Pump Design Summary'!$D$28:$H$28)+50,0)</f>
        <v>0</v>
      </c>
      <c r="Z420" s="49"/>
    </row>
    <row r="421" spans="21:26" x14ac:dyDescent="0.25">
      <c r="U421" s="49"/>
      <c r="V421" s="49"/>
      <c r="W421" s="49">
        <v>418</v>
      </c>
      <c r="X421" s="49">
        <f>((('Pump Design Summary'!$E$16-'Pump Design Summary'!$D$16)/1000)*W421)+'Pump Design Summary'!$D$16</f>
        <v>0</v>
      </c>
      <c r="Y421" s="49">
        <f>IF(ISEVEN(W421),MAX('Pump Design Summary'!$D$28:$H$28)+50,0)</f>
        <v>50</v>
      </c>
      <c r="Z421" s="49"/>
    </row>
    <row r="422" spans="21:26" x14ac:dyDescent="0.25">
      <c r="U422" s="49"/>
      <c r="V422" s="49"/>
      <c r="W422" s="49">
        <v>419</v>
      </c>
      <c r="X422" s="49">
        <f>((('Pump Design Summary'!$E$16-'Pump Design Summary'!$D$16)/1000)*W422)+'Pump Design Summary'!$D$16</f>
        <v>0</v>
      </c>
      <c r="Y422" s="49">
        <f>IF(ISEVEN(W422),MAX('Pump Design Summary'!$D$28:$H$28)+50,0)</f>
        <v>0</v>
      </c>
      <c r="Z422" s="49"/>
    </row>
    <row r="423" spans="21:26" x14ac:dyDescent="0.25">
      <c r="U423" s="49"/>
      <c r="V423" s="49"/>
      <c r="W423" s="49">
        <v>420</v>
      </c>
      <c r="X423" s="49">
        <f>((('Pump Design Summary'!$E$16-'Pump Design Summary'!$D$16)/1000)*W423)+'Pump Design Summary'!$D$16</f>
        <v>0</v>
      </c>
      <c r="Y423" s="49">
        <f>IF(ISEVEN(W423),MAX('Pump Design Summary'!$D$28:$H$28)+50,0)</f>
        <v>50</v>
      </c>
      <c r="Z423" s="49"/>
    </row>
    <row r="424" spans="21:26" x14ac:dyDescent="0.25">
      <c r="U424" s="49"/>
      <c r="V424" s="49"/>
      <c r="W424" s="49">
        <v>421</v>
      </c>
      <c r="X424" s="49">
        <f>((('Pump Design Summary'!$E$16-'Pump Design Summary'!$D$16)/1000)*W424)+'Pump Design Summary'!$D$16</f>
        <v>0</v>
      </c>
      <c r="Y424" s="49">
        <f>IF(ISEVEN(W424),MAX('Pump Design Summary'!$D$28:$H$28)+50,0)</f>
        <v>0</v>
      </c>
      <c r="Z424" s="49"/>
    </row>
    <row r="425" spans="21:26" x14ac:dyDescent="0.25">
      <c r="U425" s="49"/>
      <c r="V425" s="49"/>
      <c r="W425" s="49">
        <v>422</v>
      </c>
      <c r="X425" s="49">
        <f>((('Pump Design Summary'!$E$16-'Pump Design Summary'!$D$16)/1000)*W425)+'Pump Design Summary'!$D$16</f>
        <v>0</v>
      </c>
      <c r="Y425" s="49">
        <f>IF(ISEVEN(W425),MAX('Pump Design Summary'!$D$28:$H$28)+50,0)</f>
        <v>50</v>
      </c>
      <c r="Z425" s="49"/>
    </row>
    <row r="426" spans="21:26" x14ac:dyDescent="0.25">
      <c r="U426" s="49"/>
      <c r="V426" s="49"/>
      <c r="W426" s="49">
        <v>423</v>
      </c>
      <c r="X426" s="49">
        <f>((('Pump Design Summary'!$E$16-'Pump Design Summary'!$D$16)/1000)*W426)+'Pump Design Summary'!$D$16</f>
        <v>0</v>
      </c>
      <c r="Y426" s="49">
        <f>IF(ISEVEN(W426),MAX('Pump Design Summary'!$D$28:$H$28)+50,0)</f>
        <v>0</v>
      </c>
      <c r="Z426" s="49"/>
    </row>
    <row r="427" spans="21:26" x14ac:dyDescent="0.25">
      <c r="U427" s="49"/>
      <c r="V427" s="49"/>
      <c r="W427" s="49">
        <v>424</v>
      </c>
      <c r="X427" s="49">
        <f>((('Pump Design Summary'!$E$16-'Pump Design Summary'!$D$16)/1000)*W427)+'Pump Design Summary'!$D$16</f>
        <v>0</v>
      </c>
      <c r="Y427" s="49">
        <f>IF(ISEVEN(W427),MAX('Pump Design Summary'!$D$28:$H$28)+50,0)</f>
        <v>50</v>
      </c>
      <c r="Z427" s="49"/>
    </row>
    <row r="428" spans="21:26" x14ac:dyDescent="0.25">
      <c r="U428" s="49"/>
      <c r="V428" s="49"/>
      <c r="W428" s="49">
        <v>425</v>
      </c>
      <c r="X428" s="49">
        <f>((('Pump Design Summary'!$E$16-'Pump Design Summary'!$D$16)/1000)*W428)+'Pump Design Summary'!$D$16</f>
        <v>0</v>
      </c>
      <c r="Y428" s="49">
        <f>IF(ISEVEN(W428),MAX('Pump Design Summary'!$D$28:$H$28)+50,0)</f>
        <v>0</v>
      </c>
      <c r="Z428" s="49"/>
    </row>
    <row r="429" spans="21:26" x14ac:dyDescent="0.25">
      <c r="U429" s="49"/>
      <c r="V429" s="49"/>
      <c r="W429" s="49">
        <v>426</v>
      </c>
      <c r="X429" s="49">
        <f>((('Pump Design Summary'!$E$16-'Pump Design Summary'!$D$16)/1000)*W429)+'Pump Design Summary'!$D$16</f>
        <v>0</v>
      </c>
      <c r="Y429" s="49">
        <f>IF(ISEVEN(W429),MAX('Pump Design Summary'!$D$28:$H$28)+50,0)</f>
        <v>50</v>
      </c>
      <c r="Z429" s="49"/>
    </row>
    <row r="430" spans="21:26" x14ac:dyDescent="0.25">
      <c r="U430" s="49"/>
      <c r="V430" s="49"/>
      <c r="W430" s="49">
        <v>427</v>
      </c>
      <c r="X430" s="49">
        <f>((('Pump Design Summary'!$E$16-'Pump Design Summary'!$D$16)/1000)*W430)+'Pump Design Summary'!$D$16</f>
        <v>0</v>
      </c>
      <c r="Y430" s="49">
        <f>IF(ISEVEN(W430),MAX('Pump Design Summary'!$D$28:$H$28)+50,0)</f>
        <v>0</v>
      </c>
      <c r="Z430" s="49"/>
    </row>
    <row r="431" spans="21:26" x14ac:dyDescent="0.25">
      <c r="U431" s="49"/>
      <c r="V431" s="49"/>
      <c r="W431" s="49">
        <v>428</v>
      </c>
      <c r="X431" s="49">
        <f>((('Pump Design Summary'!$E$16-'Pump Design Summary'!$D$16)/1000)*W431)+'Pump Design Summary'!$D$16</f>
        <v>0</v>
      </c>
      <c r="Y431" s="49">
        <f>IF(ISEVEN(W431),MAX('Pump Design Summary'!$D$28:$H$28)+50,0)</f>
        <v>50</v>
      </c>
      <c r="Z431" s="49"/>
    </row>
    <row r="432" spans="21:26" x14ac:dyDescent="0.25">
      <c r="U432" s="49"/>
      <c r="V432" s="49"/>
      <c r="W432" s="49">
        <v>429</v>
      </c>
      <c r="X432" s="49">
        <f>((('Pump Design Summary'!$E$16-'Pump Design Summary'!$D$16)/1000)*W432)+'Pump Design Summary'!$D$16</f>
        <v>0</v>
      </c>
      <c r="Y432" s="49">
        <f>IF(ISEVEN(W432),MAX('Pump Design Summary'!$D$28:$H$28)+50,0)</f>
        <v>0</v>
      </c>
      <c r="Z432" s="49"/>
    </row>
    <row r="433" spans="21:26" x14ac:dyDescent="0.25">
      <c r="U433" s="49"/>
      <c r="V433" s="49"/>
      <c r="W433" s="49">
        <v>430</v>
      </c>
      <c r="X433" s="49">
        <f>((('Pump Design Summary'!$E$16-'Pump Design Summary'!$D$16)/1000)*W433)+'Pump Design Summary'!$D$16</f>
        <v>0</v>
      </c>
      <c r="Y433" s="49">
        <f>IF(ISEVEN(W433),MAX('Pump Design Summary'!$D$28:$H$28)+50,0)</f>
        <v>50</v>
      </c>
      <c r="Z433" s="49"/>
    </row>
    <row r="434" spans="21:26" x14ac:dyDescent="0.25">
      <c r="U434" s="49"/>
      <c r="V434" s="49"/>
      <c r="W434" s="49">
        <v>431</v>
      </c>
      <c r="X434" s="49">
        <f>((('Pump Design Summary'!$E$16-'Pump Design Summary'!$D$16)/1000)*W434)+'Pump Design Summary'!$D$16</f>
        <v>0</v>
      </c>
      <c r="Y434" s="49">
        <f>IF(ISEVEN(W434),MAX('Pump Design Summary'!$D$28:$H$28)+50,0)</f>
        <v>0</v>
      </c>
      <c r="Z434" s="49"/>
    </row>
    <row r="435" spans="21:26" x14ac:dyDescent="0.25">
      <c r="U435" s="49"/>
      <c r="V435" s="49"/>
      <c r="W435" s="49">
        <v>432</v>
      </c>
      <c r="X435" s="49">
        <f>((('Pump Design Summary'!$E$16-'Pump Design Summary'!$D$16)/1000)*W435)+'Pump Design Summary'!$D$16</f>
        <v>0</v>
      </c>
      <c r="Y435" s="49">
        <f>IF(ISEVEN(W435),MAX('Pump Design Summary'!$D$28:$H$28)+50,0)</f>
        <v>50</v>
      </c>
      <c r="Z435" s="49"/>
    </row>
    <row r="436" spans="21:26" x14ac:dyDescent="0.25">
      <c r="U436" s="49"/>
      <c r="V436" s="49"/>
      <c r="W436" s="49">
        <v>433</v>
      </c>
      <c r="X436" s="49">
        <f>((('Pump Design Summary'!$E$16-'Pump Design Summary'!$D$16)/1000)*W436)+'Pump Design Summary'!$D$16</f>
        <v>0</v>
      </c>
      <c r="Y436" s="49">
        <f>IF(ISEVEN(W436),MAX('Pump Design Summary'!$D$28:$H$28)+50,0)</f>
        <v>0</v>
      </c>
      <c r="Z436" s="49"/>
    </row>
    <row r="437" spans="21:26" x14ac:dyDescent="0.25">
      <c r="U437" s="49"/>
      <c r="V437" s="49"/>
      <c r="W437" s="49">
        <v>434</v>
      </c>
      <c r="X437" s="49">
        <f>((('Pump Design Summary'!$E$16-'Pump Design Summary'!$D$16)/1000)*W437)+'Pump Design Summary'!$D$16</f>
        <v>0</v>
      </c>
      <c r="Y437" s="49">
        <f>IF(ISEVEN(W437),MAX('Pump Design Summary'!$D$28:$H$28)+50,0)</f>
        <v>50</v>
      </c>
      <c r="Z437" s="49"/>
    </row>
    <row r="438" spans="21:26" x14ac:dyDescent="0.25">
      <c r="U438" s="49"/>
      <c r="V438" s="49"/>
      <c r="W438" s="49">
        <v>435</v>
      </c>
      <c r="X438" s="49">
        <f>((('Pump Design Summary'!$E$16-'Pump Design Summary'!$D$16)/1000)*W438)+'Pump Design Summary'!$D$16</f>
        <v>0</v>
      </c>
      <c r="Y438" s="49">
        <f>IF(ISEVEN(W438),MAX('Pump Design Summary'!$D$28:$H$28)+50,0)</f>
        <v>0</v>
      </c>
      <c r="Z438" s="49"/>
    </row>
    <row r="439" spans="21:26" x14ac:dyDescent="0.25">
      <c r="U439" s="49"/>
      <c r="V439" s="49"/>
      <c r="W439" s="49">
        <v>436</v>
      </c>
      <c r="X439" s="49">
        <f>((('Pump Design Summary'!$E$16-'Pump Design Summary'!$D$16)/1000)*W439)+'Pump Design Summary'!$D$16</f>
        <v>0</v>
      </c>
      <c r="Y439" s="49">
        <f>IF(ISEVEN(W439),MAX('Pump Design Summary'!$D$28:$H$28)+50,0)</f>
        <v>50</v>
      </c>
      <c r="Z439" s="49"/>
    </row>
    <row r="440" spans="21:26" x14ac:dyDescent="0.25">
      <c r="U440" s="49"/>
      <c r="V440" s="49"/>
      <c r="W440" s="49">
        <v>437</v>
      </c>
      <c r="X440" s="49">
        <f>((('Pump Design Summary'!$E$16-'Pump Design Summary'!$D$16)/1000)*W440)+'Pump Design Summary'!$D$16</f>
        <v>0</v>
      </c>
      <c r="Y440" s="49">
        <f>IF(ISEVEN(W440),MAX('Pump Design Summary'!$D$28:$H$28)+50,0)</f>
        <v>0</v>
      </c>
      <c r="Z440" s="49"/>
    </row>
    <row r="441" spans="21:26" x14ac:dyDescent="0.25">
      <c r="U441" s="49"/>
      <c r="V441" s="49"/>
      <c r="W441" s="49">
        <v>438</v>
      </c>
      <c r="X441" s="49">
        <f>((('Pump Design Summary'!$E$16-'Pump Design Summary'!$D$16)/1000)*W441)+'Pump Design Summary'!$D$16</f>
        <v>0</v>
      </c>
      <c r="Y441" s="49">
        <f>IF(ISEVEN(W441),MAX('Pump Design Summary'!$D$28:$H$28)+50,0)</f>
        <v>50</v>
      </c>
      <c r="Z441" s="49"/>
    </row>
    <row r="442" spans="21:26" x14ac:dyDescent="0.25">
      <c r="U442" s="49"/>
      <c r="V442" s="49"/>
      <c r="W442" s="49">
        <v>439</v>
      </c>
      <c r="X442" s="49">
        <f>((('Pump Design Summary'!$E$16-'Pump Design Summary'!$D$16)/1000)*W442)+'Pump Design Summary'!$D$16</f>
        <v>0</v>
      </c>
      <c r="Y442" s="49">
        <f>IF(ISEVEN(W442),MAX('Pump Design Summary'!$D$28:$H$28)+50,0)</f>
        <v>0</v>
      </c>
      <c r="Z442" s="49"/>
    </row>
    <row r="443" spans="21:26" x14ac:dyDescent="0.25">
      <c r="U443" s="49"/>
      <c r="V443" s="49"/>
      <c r="W443" s="49">
        <v>440</v>
      </c>
      <c r="X443" s="49">
        <f>((('Pump Design Summary'!$E$16-'Pump Design Summary'!$D$16)/1000)*W443)+'Pump Design Summary'!$D$16</f>
        <v>0</v>
      </c>
      <c r="Y443" s="49">
        <f>IF(ISEVEN(W443),MAX('Pump Design Summary'!$D$28:$H$28)+50,0)</f>
        <v>50</v>
      </c>
      <c r="Z443" s="49"/>
    </row>
    <row r="444" spans="21:26" x14ac:dyDescent="0.25">
      <c r="U444" s="49"/>
      <c r="V444" s="49"/>
      <c r="W444" s="49">
        <v>441</v>
      </c>
      <c r="X444" s="49">
        <f>((('Pump Design Summary'!$E$16-'Pump Design Summary'!$D$16)/1000)*W444)+'Pump Design Summary'!$D$16</f>
        <v>0</v>
      </c>
      <c r="Y444" s="49">
        <f>IF(ISEVEN(W444),MAX('Pump Design Summary'!$D$28:$H$28)+50,0)</f>
        <v>0</v>
      </c>
      <c r="Z444" s="49"/>
    </row>
    <row r="445" spans="21:26" x14ac:dyDescent="0.25">
      <c r="U445" s="49"/>
      <c r="V445" s="49"/>
      <c r="W445" s="49">
        <v>442</v>
      </c>
      <c r="X445" s="49">
        <f>((('Pump Design Summary'!$E$16-'Pump Design Summary'!$D$16)/1000)*W445)+'Pump Design Summary'!$D$16</f>
        <v>0</v>
      </c>
      <c r="Y445" s="49">
        <f>IF(ISEVEN(W445),MAX('Pump Design Summary'!$D$28:$H$28)+50,0)</f>
        <v>50</v>
      </c>
      <c r="Z445" s="49"/>
    </row>
    <row r="446" spans="21:26" x14ac:dyDescent="0.25">
      <c r="U446" s="49"/>
      <c r="V446" s="49"/>
      <c r="W446" s="49">
        <v>443</v>
      </c>
      <c r="X446" s="49">
        <f>((('Pump Design Summary'!$E$16-'Pump Design Summary'!$D$16)/1000)*W446)+'Pump Design Summary'!$D$16</f>
        <v>0</v>
      </c>
      <c r="Y446" s="49">
        <f>IF(ISEVEN(W446),MAX('Pump Design Summary'!$D$28:$H$28)+50,0)</f>
        <v>0</v>
      </c>
      <c r="Z446" s="49"/>
    </row>
    <row r="447" spans="21:26" x14ac:dyDescent="0.25">
      <c r="U447" s="49"/>
      <c r="V447" s="49"/>
      <c r="W447" s="49">
        <v>444</v>
      </c>
      <c r="X447" s="49">
        <f>((('Pump Design Summary'!$E$16-'Pump Design Summary'!$D$16)/1000)*W447)+'Pump Design Summary'!$D$16</f>
        <v>0</v>
      </c>
      <c r="Y447" s="49">
        <f>IF(ISEVEN(W447),MAX('Pump Design Summary'!$D$28:$H$28)+50,0)</f>
        <v>50</v>
      </c>
      <c r="Z447" s="49"/>
    </row>
    <row r="448" spans="21:26" x14ac:dyDescent="0.25">
      <c r="U448" s="49"/>
      <c r="V448" s="49"/>
      <c r="W448" s="49">
        <v>445</v>
      </c>
      <c r="X448" s="49">
        <f>((('Pump Design Summary'!$E$16-'Pump Design Summary'!$D$16)/1000)*W448)+'Pump Design Summary'!$D$16</f>
        <v>0</v>
      </c>
      <c r="Y448" s="49">
        <f>IF(ISEVEN(W448),MAX('Pump Design Summary'!$D$28:$H$28)+50,0)</f>
        <v>0</v>
      </c>
      <c r="Z448" s="49"/>
    </row>
    <row r="449" spans="21:26" x14ac:dyDescent="0.25">
      <c r="U449" s="49"/>
      <c r="V449" s="49"/>
      <c r="W449" s="49">
        <v>446</v>
      </c>
      <c r="X449" s="49">
        <f>((('Pump Design Summary'!$E$16-'Pump Design Summary'!$D$16)/1000)*W449)+'Pump Design Summary'!$D$16</f>
        <v>0</v>
      </c>
      <c r="Y449" s="49">
        <f>IF(ISEVEN(W449),MAX('Pump Design Summary'!$D$28:$H$28)+50,0)</f>
        <v>50</v>
      </c>
      <c r="Z449" s="49"/>
    </row>
    <row r="450" spans="21:26" x14ac:dyDescent="0.25">
      <c r="U450" s="49"/>
      <c r="V450" s="49"/>
      <c r="W450" s="49">
        <v>447</v>
      </c>
      <c r="X450" s="49">
        <f>((('Pump Design Summary'!$E$16-'Pump Design Summary'!$D$16)/1000)*W450)+'Pump Design Summary'!$D$16</f>
        <v>0</v>
      </c>
      <c r="Y450" s="49">
        <f>IF(ISEVEN(W450),MAX('Pump Design Summary'!$D$28:$H$28)+50,0)</f>
        <v>0</v>
      </c>
      <c r="Z450" s="49"/>
    </row>
    <row r="451" spans="21:26" x14ac:dyDescent="0.25">
      <c r="U451" s="49"/>
      <c r="V451" s="49"/>
      <c r="W451" s="49">
        <v>448</v>
      </c>
      <c r="X451" s="49">
        <f>((('Pump Design Summary'!$E$16-'Pump Design Summary'!$D$16)/1000)*W451)+'Pump Design Summary'!$D$16</f>
        <v>0</v>
      </c>
      <c r="Y451" s="49">
        <f>IF(ISEVEN(W451),MAX('Pump Design Summary'!$D$28:$H$28)+50,0)</f>
        <v>50</v>
      </c>
      <c r="Z451" s="49"/>
    </row>
    <row r="452" spans="21:26" x14ac:dyDescent="0.25">
      <c r="U452" s="49"/>
      <c r="V452" s="49"/>
      <c r="W452" s="49">
        <v>449</v>
      </c>
      <c r="X452" s="49">
        <f>((('Pump Design Summary'!$E$16-'Pump Design Summary'!$D$16)/1000)*W452)+'Pump Design Summary'!$D$16</f>
        <v>0</v>
      </c>
      <c r="Y452" s="49">
        <f>IF(ISEVEN(W452),MAX('Pump Design Summary'!$D$28:$H$28)+50,0)</f>
        <v>0</v>
      </c>
      <c r="Z452" s="49"/>
    </row>
    <row r="453" spans="21:26" x14ac:dyDescent="0.25">
      <c r="U453" s="49"/>
      <c r="V453" s="49"/>
      <c r="W453" s="49">
        <v>450</v>
      </c>
      <c r="X453" s="49">
        <f>((('Pump Design Summary'!$E$16-'Pump Design Summary'!$D$16)/1000)*W453)+'Pump Design Summary'!$D$16</f>
        <v>0</v>
      </c>
      <c r="Y453" s="49">
        <f>IF(ISEVEN(W453),MAX('Pump Design Summary'!$D$28:$H$28)+50,0)</f>
        <v>50</v>
      </c>
      <c r="Z453" s="49"/>
    </row>
    <row r="454" spans="21:26" x14ac:dyDescent="0.25">
      <c r="U454" s="49"/>
      <c r="V454" s="49"/>
      <c r="W454" s="49">
        <v>451</v>
      </c>
      <c r="X454" s="49">
        <f>((('Pump Design Summary'!$E$16-'Pump Design Summary'!$D$16)/1000)*W454)+'Pump Design Summary'!$D$16</f>
        <v>0</v>
      </c>
      <c r="Y454" s="49">
        <f>IF(ISEVEN(W454),MAX('Pump Design Summary'!$D$28:$H$28)+50,0)</f>
        <v>0</v>
      </c>
      <c r="Z454" s="49"/>
    </row>
    <row r="455" spans="21:26" x14ac:dyDescent="0.25">
      <c r="U455" s="49"/>
      <c r="V455" s="49"/>
      <c r="W455" s="49">
        <v>452</v>
      </c>
      <c r="X455" s="49">
        <f>((('Pump Design Summary'!$E$16-'Pump Design Summary'!$D$16)/1000)*W455)+'Pump Design Summary'!$D$16</f>
        <v>0</v>
      </c>
      <c r="Y455" s="49">
        <f>IF(ISEVEN(W455),MAX('Pump Design Summary'!$D$28:$H$28)+50,0)</f>
        <v>50</v>
      </c>
      <c r="Z455" s="49"/>
    </row>
    <row r="456" spans="21:26" x14ac:dyDescent="0.25">
      <c r="U456" s="49"/>
      <c r="V456" s="49"/>
      <c r="W456" s="49">
        <v>453</v>
      </c>
      <c r="X456" s="49">
        <f>((('Pump Design Summary'!$E$16-'Pump Design Summary'!$D$16)/1000)*W456)+'Pump Design Summary'!$D$16</f>
        <v>0</v>
      </c>
      <c r="Y456" s="49">
        <f>IF(ISEVEN(W456),MAX('Pump Design Summary'!$D$28:$H$28)+50,0)</f>
        <v>0</v>
      </c>
      <c r="Z456" s="49"/>
    </row>
    <row r="457" spans="21:26" x14ac:dyDescent="0.25">
      <c r="U457" s="49"/>
      <c r="V457" s="49"/>
      <c r="W457" s="49">
        <v>454</v>
      </c>
      <c r="X457" s="49">
        <f>((('Pump Design Summary'!$E$16-'Pump Design Summary'!$D$16)/1000)*W457)+'Pump Design Summary'!$D$16</f>
        <v>0</v>
      </c>
      <c r="Y457" s="49">
        <f>IF(ISEVEN(W457),MAX('Pump Design Summary'!$D$28:$H$28)+50,0)</f>
        <v>50</v>
      </c>
      <c r="Z457" s="49"/>
    </row>
    <row r="458" spans="21:26" x14ac:dyDescent="0.25">
      <c r="U458" s="49"/>
      <c r="V458" s="49"/>
      <c r="W458" s="49">
        <v>455</v>
      </c>
      <c r="X458" s="49">
        <f>((('Pump Design Summary'!$E$16-'Pump Design Summary'!$D$16)/1000)*W458)+'Pump Design Summary'!$D$16</f>
        <v>0</v>
      </c>
      <c r="Y458" s="49">
        <f>IF(ISEVEN(W458),MAX('Pump Design Summary'!$D$28:$H$28)+50,0)</f>
        <v>0</v>
      </c>
      <c r="Z458" s="49"/>
    </row>
    <row r="459" spans="21:26" x14ac:dyDescent="0.25">
      <c r="U459" s="49"/>
      <c r="V459" s="49"/>
      <c r="W459" s="49">
        <v>456</v>
      </c>
      <c r="X459" s="49">
        <f>((('Pump Design Summary'!$E$16-'Pump Design Summary'!$D$16)/1000)*W459)+'Pump Design Summary'!$D$16</f>
        <v>0</v>
      </c>
      <c r="Y459" s="49">
        <f>IF(ISEVEN(W459),MAX('Pump Design Summary'!$D$28:$H$28)+50,0)</f>
        <v>50</v>
      </c>
      <c r="Z459" s="49"/>
    </row>
    <row r="460" spans="21:26" x14ac:dyDescent="0.25">
      <c r="U460" s="49"/>
      <c r="V460" s="49"/>
      <c r="W460" s="49">
        <v>457</v>
      </c>
      <c r="X460" s="49">
        <f>((('Pump Design Summary'!$E$16-'Pump Design Summary'!$D$16)/1000)*W460)+'Pump Design Summary'!$D$16</f>
        <v>0</v>
      </c>
      <c r="Y460" s="49">
        <f>IF(ISEVEN(W460),MAX('Pump Design Summary'!$D$28:$H$28)+50,0)</f>
        <v>0</v>
      </c>
      <c r="Z460" s="49"/>
    </row>
    <row r="461" spans="21:26" x14ac:dyDescent="0.25">
      <c r="U461" s="49"/>
      <c r="V461" s="49"/>
      <c r="W461" s="49">
        <v>458</v>
      </c>
      <c r="X461" s="49">
        <f>((('Pump Design Summary'!$E$16-'Pump Design Summary'!$D$16)/1000)*W461)+'Pump Design Summary'!$D$16</f>
        <v>0</v>
      </c>
      <c r="Y461" s="49">
        <f>IF(ISEVEN(W461),MAX('Pump Design Summary'!$D$28:$H$28)+50,0)</f>
        <v>50</v>
      </c>
      <c r="Z461" s="49"/>
    </row>
    <row r="462" spans="21:26" x14ac:dyDescent="0.25">
      <c r="U462" s="49"/>
      <c r="V462" s="49"/>
      <c r="W462" s="49">
        <v>459</v>
      </c>
      <c r="X462" s="49">
        <f>((('Pump Design Summary'!$E$16-'Pump Design Summary'!$D$16)/1000)*W462)+'Pump Design Summary'!$D$16</f>
        <v>0</v>
      </c>
      <c r="Y462" s="49">
        <f>IF(ISEVEN(W462),MAX('Pump Design Summary'!$D$28:$H$28)+50,0)</f>
        <v>0</v>
      </c>
      <c r="Z462" s="49"/>
    </row>
    <row r="463" spans="21:26" x14ac:dyDescent="0.25">
      <c r="U463" s="49"/>
      <c r="V463" s="49"/>
      <c r="W463" s="49">
        <v>460</v>
      </c>
      <c r="X463" s="49">
        <f>((('Pump Design Summary'!$E$16-'Pump Design Summary'!$D$16)/1000)*W463)+'Pump Design Summary'!$D$16</f>
        <v>0</v>
      </c>
      <c r="Y463" s="49">
        <f>IF(ISEVEN(W463),MAX('Pump Design Summary'!$D$28:$H$28)+50,0)</f>
        <v>50</v>
      </c>
      <c r="Z463" s="49"/>
    </row>
    <row r="464" spans="21:26" x14ac:dyDescent="0.25">
      <c r="U464" s="49"/>
      <c r="V464" s="49"/>
      <c r="W464" s="49">
        <v>461</v>
      </c>
      <c r="X464" s="49">
        <f>((('Pump Design Summary'!$E$16-'Pump Design Summary'!$D$16)/1000)*W464)+'Pump Design Summary'!$D$16</f>
        <v>0</v>
      </c>
      <c r="Y464" s="49">
        <f>IF(ISEVEN(W464),MAX('Pump Design Summary'!$D$28:$H$28)+50,0)</f>
        <v>0</v>
      </c>
      <c r="Z464" s="49"/>
    </row>
    <row r="465" spans="21:26" x14ac:dyDescent="0.25">
      <c r="U465" s="49"/>
      <c r="V465" s="49"/>
      <c r="W465" s="49">
        <v>462</v>
      </c>
      <c r="X465" s="49">
        <f>((('Pump Design Summary'!$E$16-'Pump Design Summary'!$D$16)/1000)*W465)+'Pump Design Summary'!$D$16</f>
        <v>0</v>
      </c>
      <c r="Y465" s="49">
        <f>IF(ISEVEN(W465),MAX('Pump Design Summary'!$D$28:$H$28)+50,0)</f>
        <v>50</v>
      </c>
      <c r="Z465" s="49"/>
    </row>
    <row r="466" spans="21:26" x14ac:dyDescent="0.25">
      <c r="U466" s="49"/>
      <c r="V466" s="49"/>
      <c r="W466" s="49">
        <v>463</v>
      </c>
      <c r="X466" s="49">
        <f>((('Pump Design Summary'!$E$16-'Pump Design Summary'!$D$16)/1000)*W466)+'Pump Design Summary'!$D$16</f>
        <v>0</v>
      </c>
      <c r="Y466" s="49">
        <f>IF(ISEVEN(W466),MAX('Pump Design Summary'!$D$28:$H$28)+50,0)</f>
        <v>0</v>
      </c>
      <c r="Z466" s="49"/>
    </row>
    <row r="467" spans="21:26" x14ac:dyDescent="0.25">
      <c r="U467" s="49"/>
      <c r="V467" s="49"/>
      <c r="W467" s="49">
        <v>464</v>
      </c>
      <c r="X467" s="49">
        <f>((('Pump Design Summary'!$E$16-'Pump Design Summary'!$D$16)/1000)*W467)+'Pump Design Summary'!$D$16</f>
        <v>0</v>
      </c>
      <c r="Y467" s="49">
        <f>IF(ISEVEN(W467),MAX('Pump Design Summary'!$D$28:$H$28)+50,0)</f>
        <v>50</v>
      </c>
      <c r="Z467" s="49"/>
    </row>
    <row r="468" spans="21:26" x14ac:dyDescent="0.25">
      <c r="U468" s="49"/>
      <c r="V468" s="49"/>
      <c r="W468" s="49">
        <v>465</v>
      </c>
      <c r="X468" s="49">
        <f>((('Pump Design Summary'!$E$16-'Pump Design Summary'!$D$16)/1000)*W468)+'Pump Design Summary'!$D$16</f>
        <v>0</v>
      </c>
      <c r="Y468" s="49">
        <f>IF(ISEVEN(W468),MAX('Pump Design Summary'!$D$28:$H$28)+50,0)</f>
        <v>0</v>
      </c>
      <c r="Z468" s="49"/>
    </row>
    <row r="469" spans="21:26" x14ac:dyDescent="0.25">
      <c r="U469" s="49"/>
      <c r="V469" s="49"/>
      <c r="W469" s="49">
        <v>466</v>
      </c>
      <c r="X469" s="49">
        <f>((('Pump Design Summary'!$E$16-'Pump Design Summary'!$D$16)/1000)*W469)+'Pump Design Summary'!$D$16</f>
        <v>0</v>
      </c>
      <c r="Y469" s="49">
        <f>IF(ISEVEN(W469),MAX('Pump Design Summary'!$D$28:$H$28)+50,0)</f>
        <v>50</v>
      </c>
      <c r="Z469" s="49"/>
    </row>
    <row r="470" spans="21:26" x14ac:dyDescent="0.25">
      <c r="U470" s="49"/>
      <c r="V470" s="49"/>
      <c r="W470" s="49">
        <v>467</v>
      </c>
      <c r="X470" s="49">
        <f>((('Pump Design Summary'!$E$16-'Pump Design Summary'!$D$16)/1000)*W470)+'Pump Design Summary'!$D$16</f>
        <v>0</v>
      </c>
      <c r="Y470" s="49">
        <f>IF(ISEVEN(W470),MAX('Pump Design Summary'!$D$28:$H$28)+50,0)</f>
        <v>0</v>
      </c>
      <c r="Z470" s="49"/>
    </row>
    <row r="471" spans="21:26" x14ac:dyDescent="0.25">
      <c r="U471" s="49"/>
      <c r="V471" s="49"/>
      <c r="W471" s="49">
        <v>468</v>
      </c>
      <c r="X471" s="49">
        <f>((('Pump Design Summary'!$E$16-'Pump Design Summary'!$D$16)/1000)*W471)+'Pump Design Summary'!$D$16</f>
        <v>0</v>
      </c>
      <c r="Y471" s="49">
        <f>IF(ISEVEN(W471),MAX('Pump Design Summary'!$D$28:$H$28)+50,0)</f>
        <v>50</v>
      </c>
      <c r="Z471" s="49"/>
    </row>
    <row r="472" spans="21:26" x14ac:dyDescent="0.25">
      <c r="U472" s="49"/>
      <c r="V472" s="49"/>
      <c r="W472" s="49">
        <v>469</v>
      </c>
      <c r="X472" s="49">
        <f>((('Pump Design Summary'!$E$16-'Pump Design Summary'!$D$16)/1000)*W472)+'Pump Design Summary'!$D$16</f>
        <v>0</v>
      </c>
      <c r="Y472" s="49">
        <f>IF(ISEVEN(W472),MAX('Pump Design Summary'!$D$28:$H$28)+50,0)</f>
        <v>0</v>
      </c>
      <c r="Z472" s="49"/>
    </row>
    <row r="473" spans="21:26" x14ac:dyDescent="0.25">
      <c r="U473" s="49"/>
      <c r="V473" s="49"/>
      <c r="W473" s="49">
        <v>470</v>
      </c>
      <c r="X473" s="49">
        <f>((('Pump Design Summary'!$E$16-'Pump Design Summary'!$D$16)/1000)*W473)+'Pump Design Summary'!$D$16</f>
        <v>0</v>
      </c>
      <c r="Y473" s="49">
        <f>IF(ISEVEN(W473),MAX('Pump Design Summary'!$D$28:$H$28)+50,0)</f>
        <v>50</v>
      </c>
      <c r="Z473" s="49"/>
    </row>
    <row r="474" spans="21:26" x14ac:dyDescent="0.25">
      <c r="U474" s="49"/>
      <c r="V474" s="49"/>
      <c r="W474" s="49">
        <v>471</v>
      </c>
      <c r="X474" s="49">
        <f>((('Pump Design Summary'!$E$16-'Pump Design Summary'!$D$16)/1000)*W474)+'Pump Design Summary'!$D$16</f>
        <v>0</v>
      </c>
      <c r="Y474" s="49">
        <f>IF(ISEVEN(W474),MAX('Pump Design Summary'!$D$28:$H$28)+50,0)</f>
        <v>0</v>
      </c>
      <c r="Z474" s="49"/>
    </row>
    <row r="475" spans="21:26" x14ac:dyDescent="0.25">
      <c r="U475" s="49"/>
      <c r="V475" s="49"/>
      <c r="W475" s="49">
        <v>472</v>
      </c>
      <c r="X475" s="49">
        <f>((('Pump Design Summary'!$E$16-'Pump Design Summary'!$D$16)/1000)*W475)+'Pump Design Summary'!$D$16</f>
        <v>0</v>
      </c>
      <c r="Y475" s="49">
        <f>IF(ISEVEN(W475),MAX('Pump Design Summary'!$D$28:$H$28)+50,0)</f>
        <v>50</v>
      </c>
      <c r="Z475" s="49"/>
    </row>
    <row r="476" spans="21:26" x14ac:dyDescent="0.25">
      <c r="U476" s="49"/>
      <c r="V476" s="49"/>
      <c r="W476" s="49">
        <v>473</v>
      </c>
      <c r="X476" s="49">
        <f>((('Pump Design Summary'!$E$16-'Pump Design Summary'!$D$16)/1000)*W476)+'Pump Design Summary'!$D$16</f>
        <v>0</v>
      </c>
      <c r="Y476" s="49">
        <f>IF(ISEVEN(W476),MAX('Pump Design Summary'!$D$28:$H$28)+50,0)</f>
        <v>0</v>
      </c>
      <c r="Z476" s="49"/>
    </row>
    <row r="477" spans="21:26" x14ac:dyDescent="0.25">
      <c r="U477" s="49"/>
      <c r="V477" s="49"/>
      <c r="W477" s="49">
        <v>474</v>
      </c>
      <c r="X477" s="49">
        <f>((('Pump Design Summary'!$E$16-'Pump Design Summary'!$D$16)/1000)*W477)+'Pump Design Summary'!$D$16</f>
        <v>0</v>
      </c>
      <c r="Y477" s="49">
        <f>IF(ISEVEN(W477),MAX('Pump Design Summary'!$D$28:$H$28)+50,0)</f>
        <v>50</v>
      </c>
      <c r="Z477" s="49"/>
    </row>
    <row r="478" spans="21:26" x14ac:dyDescent="0.25">
      <c r="U478" s="49"/>
      <c r="V478" s="49"/>
      <c r="W478" s="49">
        <v>475</v>
      </c>
      <c r="X478" s="49">
        <f>((('Pump Design Summary'!$E$16-'Pump Design Summary'!$D$16)/1000)*W478)+'Pump Design Summary'!$D$16</f>
        <v>0</v>
      </c>
      <c r="Y478" s="49">
        <f>IF(ISEVEN(W478),MAX('Pump Design Summary'!$D$28:$H$28)+50,0)</f>
        <v>0</v>
      </c>
      <c r="Z478" s="49"/>
    </row>
    <row r="479" spans="21:26" x14ac:dyDescent="0.25">
      <c r="U479" s="49"/>
      <c r="V479" s="49"/>
      <c r="W479" s="49">
        <v>476</v>
      </c>
      <c r="X479" s="49">
        <f>((('Pump Design Summary'!$E$16-'Pump Design Summary'!$D$16)/1000)*W479)+'Pump Design Summary'!$D$16</f>
        <v>0</v>
      </c>
      <c r="Y479" s="49">
        <f>IF(ISEVEN(W479),MAX('Pump Design Summary'!$D$28:$H$28)+50,0)</f>
        <v>50</v>
      </c>
      <c r="Z479" s="49"/>
    </row>
    <row r="480" spans="21:26" x14ac:dyDescent="0.25">
      <c r="U480" s="49"/>
      <c r="V480" s="49"/>
      <c r="W480" s="49">
        <v>477</v>
      </c>
      <c r="X480" s="49">
        <f>((('Pump Design Summary'!$E$16-'Pump Design Summary'!$D$16)/1000)*W480)+'Pump Design Summary'!$D$16</f>
        <v>0</v>
      </c>
      <c r="Y480" s="49">
        <f>IF(ISEVEN(W480),MAX('Pump Design Summary'!$D$28:$H$28)+50,0)</f>
        <v>0</v>
      </c>
      <c r="Z480" s="49"/>
    </row>
    <row r="481" spans="21:26" x14ac:dyDescent="0.25">
      <c r="U481" s="49"/>
      <c r="V481" s="49"/>
      <c r="W481" s="49">
        <v>478</v>
      </c>
      <c r="X481" s="49">
        <f>((('Pump Design Summary'!$E$16-'Pump Design Summary'!$D$16)/1000)*W481)+'Pump Design Summary'!$D$16</f>
        <v>0</v>
      </c>
      <c r="Y481" s="49">
        <f>IF(ISEVEN(W481),MAX('Pump Design Summary'!$D$28:$H$28)+50,0)</f>
        <v>50</v>
      </c>
      <c r="Z481" s="49"/>
    </row>
    <row r="482" spans="21:26" x14ac:dyDescent="0.25">
      <c r="U482" s="49"/>
      <c r="V482" s="49"/>
      <c r="W482" s="49">
        <v>479</v>
      </c>
      <c r="X482" s="49">
        <f>((('Pump Design Summary'!$E$16-'Pump Design Summary'!$D$16)/1000)*W482)+'Pump Design Summary'!$D$16</f>
        <v>0</v>
      </c>
      <c r="Y482" s="49">
        <f>IF(ISEVEN(W482),MAX('Pump Design Summary'!$D$28:$H$28)+50,0)</f>
        <v>0</v>
      </c>
      <c r="Z482" s="49"/>
    </row>
    <row r="483" spans="21:26" x14ac:dyDescent="0.25">
      <c r="U483" s="49"/>
      <c r="V483" s="49"/>
      <c r="W483" s="49">
        <v>480</v>
      </c>
      <c r="X483" s="49">
        <f>((('Pump Design Summary'!$E$16-'Pump Design Summary'!$D$16)/1000)*W483)+'Pump Design Summary'!$D$16</f>
        <v>0</v>
      </c>
      <c r="Y483" s="49">
        <f>IF(ISEVEN(W483),MAX('Pump Design Summary'!$D$28:$H$28)+50,0)</f>
        <v>50</v>
      </c>
      <c r="Z483" s="49"/>
    </row>
    <row r="484" spans="21:26" x14ac:dyDescent="0.25">
      <c r="U484" s="49"/>
      <c r="V484" s="49"/>
      <c r="W484" s="49">
        <v>481</v>
      </c>
      <c r="X484" s="49">
        <f>((('Pump Design Summary'!$E$16-'Pump Design Summary'!$D$16)/1000)*W484)+'Pump Design Summary'!$D$16</f>
        <v>0</v>
      </c>
      <c r="Y484" s="49">
        <f>IF(ISEVEN(W484),MAX('Pump Design Summary'!$D$28:$H$28)+50,0)</f>
        <v>0</v>
      </c>
      <c r="Z484" s="49"/>
    </row>
    <row r="485" spans="21:26" x14ac:dyDescent="0.25">
      <c r="U485" s="49"/>
      <c r="V485" s="49"/>
      <c r="W485" s="49">
        <v>482</v>
      </c>
      <c r="X485" s="49">
        <f>((('Pump Design Summary'!$E$16-'Pump Design Summary'!$D$16)/1000)*W485)+'Pump Design Summary'!$D$16</f>
        <v>0</v>
      </c>
      <c r="Y485" s="49">
        <f>IF(ISEVEN(W485),MAX('Pump Design Summary'!$D$28:$H$28)+50,0)</f>
        <v>50</v>
      </c>
      <c r="Z485" s="49"/>
    </row>
    <row r="486" spans="21:26" x14ac:dyDescent="0.25">
      <c r="U486" s="49"/>
      <c r="V486" s="49"/>
      <c r="W486" s="49">
        <v>483</v>
      </c>
      <c r="X486" s="49">
        <f>((('Pump Design Summary'!$E$16-'Pump Design Summary'!$D$16)/1000)*W486)+'Pump Design Summary'!$D$16</f>
        <v>0</v>
      </c>
      <c r="Y486" s="49">
        <f>IF(ISEVEN(W486),MAX('Pump Design Summary'!$D$28:$H$28)+50,0)</f>
        <v>0</v>
      </c>
      <c r="Z486" s="49"/>
    </row>
    <row r="487" spans="21:26" x14ac:dyDescent="0.25">
      <c r="U487" s="49"/>
      <c r="V487" s="49"/>
      <c r="W487" s="49">
        <v>484</v>
      </c>
      <c r="X487" s="49">
        <f>((('Pump Design Summary'!$E$16-'Pump Design Summary'!$D$16)/1000)*W487)+'Pump Design Summary'!$D$16</f>
        <v>0</v>
      </c>
      <c r="Y487" s="49">
        <f>IF(ISEVEN(W487),MAX('Pump Design Summary'!$D$28:$H$28)+50,0)</f>
        <v>50</v>
      </c>
      <c r="Z487" s="49"/>
    </row>
    <row r="488" spans="21:26" x14ac:dyDescent="0.25">
      <c r="U488" s="49"/>
      <c r="V488" s="49"/>
      <c r="W488" s="49">
        <v>485</v>
      </c>
      <c r="X488" s="49">
        <f>((('Pump Design Summary'!$E$16-'Pump Design Summary'!$D$16)/1000)*W488)+'Pump Design Summary'!$D$16</f>
        <v>0</v>
      </c>
      <c r="Y488" s="49">
        <f>IF(ISEVEN(W488),MAX('Pump Design Summary'!$D$28:$H$28)+50,0)</f>
        <v>0</v>
      </c>
      <c r="Z488" s="49"/>
    </row>
    <row r="489" spans="21:26" x14ac:dyDescent="0.25">
      <c r="U489" s="49"/>
      <c r="V489" s="49"/>
      <c r="W489" s="49">
        <v>486</v>
      </c>
      <c r="X489" s="49">
        <f>((('Pump Design Summary'!$E$16-'Pump Design Summary'!$D$16)/1000)*W489)+'Pump Design Summary'!$D$16</f>
        <v>0</v>
      </c>
      <c r="Y489" s="49">
        <f>IF(ISEVEN(W489),MAX('Pump Design Summary'!$D$28:$H$28)+50,0)</f>
        <v>50</v>
      </c>
      <c r="Z489" s="49"/>
    </row>
    <row r="490" spans="21:26" x14ac:dyDescent="0.25">
      <c r="U490" s="49"/>
      <c r="V490" s="49"/>
      <c r="W490" s="49">
        <v>487</v>
      </c>
      <c r="X490" s="49">
        <f>((('Pump Design Summary'!$E$16-'Pump Design Summary'!$D$16)/1000)*W490)+'Pump Design Summary'!$D$16</f>
        <v>0</v>
      </c>
      <c r="Y490" s="49">
        <f>IF(ISEVEN(W490),MAX('Pump Design Summary'!$D$28:$H$28)+50,0)</f>
        <v>0</v>
      </c>
      <c r="Z490" s="49"/>
    </row>
    <row r="491" spans="21:26" x14ac:dyDescent="0.25">
      <c r="U491" s="49"/>
      <c r="V491" s="49"/>
      <c r="W491" s="49">
        <v>488</v>
      </c>
      <c r="X491" s="49">
        <f>((('Pump Design Summary'!$E$16-'Pump Design Summary'!$D$16)/1000)*W491)+'Pump Design Summary'!$D$16</f>
        <v>0</v>
      </c>
      <c r="Y491" s="49">
        <f>IF(ISEVEN(W491),MAX('Pump Design Summary'!$D$28:$H$28)+50,0)</f>
        <v>50</v>
      </c>
      <c r="Z491" s="49"/>
    </row>
    <row r="492" spans="21:26" x14ac:dyDescent="0.25">
      <c r="U492" s="49"/>
      <c r="V492" s="49"/>
      <c r="W492" s="49">
        <v>489</v>
      </c>
      <c r="X492" s="49">
        <f>((('Pump Design Summary'!$E$16-'Pump Design Summary'!$D$16)/1000)*W492)+'Pump Design Summary'!$D$16</f>
        <v>0</v>
      </c>
      <c r="Y492" s="49">
        <f>IF(ISEVEN(W492),MAX('Pump Design Summary'!$D$28:$H$28)+50,0)</f>
        <v>0</v>
      </c>
      <c r="Z492" s="49"/>
    </row>
    <row r="493" spans="21:26" x14ac:dyDescent="0.25">
      <c r="U493" s="49"/>
      <c r="V493" s="49"/>
      <c r="W493" s="49">
        <v>490</v>
      </c>
      <c r="X493" s="49">
        <f>((('Pump Design Summary'!$E$16-'Pump Design Summary'!$D$16)/1000)*W493)+'Pump Design Summary'!$D$16</f>
        <v>0</v>
      </c>
      <c r="Y493" s="49">
        <f>IF(ISEVEN(W493),MAX('Pump Design Summary'!$D$28:$H$28)+50,0)</f>
        <v>50</v>
      </c>
      <c r="Z493" s="49"/>
    </row>
    <row r="494" spans="21:26" x14ac:dyDescent="0.25">
      <c r="U494" s="49"/>
      <c r="V494" s="49"/>
      <c r="W494" s="49">
        <v>491</v>
      </c>
      <c r="X494" s="49">
        <f>((('Pump Design Summary'!$E$16-'Pump Design Summary'!$D$16)/1000)*W494)+'Pump Design Summary'!$D$16</f>
        <v>0</v>
      </c>
      <c r="Y494" s="49">
        <f>IF(ISEVEN(W494),MAX('Pump Design Summary'!$D$28:$H$28)+50,0)</f>
        <v>0</v>
      </c>
      <c r="Z494" s="49"/>
    </row>
    <row r="495" spans="21:26" x14ac:dyDescent="0.25">
      <c r="U495" s="49"/>
      <c r="V495" s="49"/>
      <c r="W495" s="49">
        <v>492</v>
      </c>
      <c r="X495" s="49">
        <f>((('Pump Design Summary'!$E$16-'Pump Design Summary'!$D$16)/1000)*W495)+'Pump Design Summary'!$D$16</f>
        <v>0</v>
      </c>
      <c r="Y495" s="49">
        <f>IF(ISEVEN(W495),MAX('Pump Design Summary'!$D$28:$H$28)+50,0)</f>
        <v>50</v>
      </c>
      <c r="Z495" s="49"/>
    </row>
    <row r="496" spans="21:26" x14ac:dyDescent="0.25">
      <c r="U496" s="49"/>
      <c r="V496" s="49"/>
      <c r="W496" s="49">
        <v>493</v>
      </c>
      <c r="X496" s="49">
        <f>((('Pump Design Summary'!$E$16-'Pump Design Summary'!$D$16)/1000)*W496)+'Pump Design Summary'!$D$16</f>
        <v>0</v>
      </c>
      <c r="Y496" s="49">
        <f>IF(ISEVEN(W496),MAX('Pump Design Summary'!$D$28:$H$28)+50,0)</f>
        <v>0</v>
      </c>
      <c r="Z496" s="49"/>
    </row>
    <row r="497" spans="21:26" x14ac:dyDescent="0.25">
      <c r="U497" s="49"/>
      <c r="V497" s="49"/>
      <c r="W497" s="49">
        <v>494</v>
      </c>
      <c r="X497" s="49">
        <f>((('Pump Design Summary'!$E$16-'Pump Design Summary'!$D$16)/1000)*W497)+'Pump Design Summary'!$D$16</f>
        <v>0</v>
      </c>
      <c r="Y497" s="49">
        <f>IF(ISEVEN(W497),MAX('Pump Design Summary'!$D$28:$H$28)+50,0)</f>
        <v>50</v>
      </c>
      <c r="Z497" s="49"/>
    </row>
    <row r="498" spans="21:26" x14ac:dyDescent="0.25">
      <c r="U498" s="49"/>
      <c r="V498" s="49"/>
      <c r="W498" s="49">
        <v>495</v>
      </c>
      <c r="X498" s="49">
        <f>((('Pump Design Summary'!$E$16-'Pump Design Summary'!$D$16)/1000)*W498)+'Pump Design Summary'!$D$16</f>
        <v>0</v>
      </c>
      <c r="Y498" s="49">
        <f>IF(ISEVEN(W498),MAX('Pump Design Summary'!$D$28:$H$28)+50,0)</f>
        <v>0</v>
      </c>
      <c r="Z498" s="49"/>
    </row>
    <row r="499" spans="21:26" x14ac:dyDescent="0.25">
      <c r="U499" s="49"/>
      <c r="V499" s="49"/>
      <c r="W499" s="49">
        <v>496</v>
      </c>
      <c r="X499" s="49">
        <f>((('Pump Design Summary'!$E$16-'Pump Design Summary'!$D$16)/1000)*W499)+'Pump Design Summary'!$D$16</f>
        <v>0</v>
      </c>
      <c r="Y499" s="49">
        <f>IF(ISEVEN(W499),MAX('Pump Design Summary'!$D$28:$H$28)+50,0)</f>
        <v>50</v>
      </c>
      <c r="Z499" s="49"/>
    </row>
    <row r="500" spans="21:26" x14ac:dyDescent="0.25">
      <c r="U500" s="49"/>
      <c r="V500" s="49"/>
      <c r="W500" s="49">
        <v>497</v>
      </c>
      <c r="X500" s="49">
        <f>((('Pump Design Summary'!$E$16-'Pump Design Summary'!$D$16)/1000)*W500)+'Pump Design Summary'!$D$16</f>
        <v>0</v>
      </c>
      <c r="Y500" s="49">
        <f>IF(ISEVEN(W500),MAX('Pump Design Summary'!$D$28:$H$28)+50,0)</f>
        <v>0</v>
      </c>
      <c r="Z500" s="49"/>
    </row>
    <row r="501" spans="21:26" x14ac:dyDescent="0.25">
      <c r="U501" s="49"/>
      <c r="V501" s="49"/>
      <c r="W501" s="49">
        <v>498</v>
      </c>
      <c r="X501" s="49">
        <f>((('Pump Design Summary'!$E$16-'Pump Design Summary'!$D$16)/1000)*W501)+'Pump Design Summary'!$D$16</f>
        <v>0</v>
      </c>
      <c r="Y501" s="49">
        <f>IF(ISEVEN(W501),MAX('Pump Design Summary'!$D$28:$H$28)+50,0)</f>
        <v>50</v>
      </c>
      <c r="Z501" s="49"/>
    </row>
    <row r="502" spans="21:26" x14ac:dyDescent="0.25">
      <c r="U502" s="49"/>
      <c r="V502" s="49"/>
      <c r="W502" s="49">
        <v>499</v>
      </c>
      <c r="X502" s="49">
        <f>((('Pump Design Summary'!$E$16-'Pump Design Summary'!$D$16)/1000)*W502)+'Pump Design Summary'!$D$16</f>
        <v>0</v>
      </c>
      <c r="Y502" s="49">
        <f>IF(ISEVEN(W502),MAX('Pump Design Summary'!$D$28:$H$28)+50,0)</f>
        <v>0</v>
      </c>
      <c r="Z502" s="49"/>
    </row>
    <row r="503" spans="21:26" x14ac:dyDescent="0.25">
      <c r="U503" s="49"/>
      <c r="V503" s="49"/>
      <c r="W503" s="49">
        <v>500</v>
      </c>
      <c r="X503" s="49">
        <f>((('Pump Design Summary'!$E$16-'Pump Design Summary'!$D$16)/1000)*W503)+'Pump Design Summary'!$D$16</f>
        <v>0</v>
      </c>
      <c r="Y503" s="49">
        <f>IF(ISEVEN(W503),MAX('Pump Design Summary'!$D$28:$H$28)+50,0)</f>
        <v>50</v>
      </c>
      <c r="Z503" s="49"/>
    </row>
    <row r="504" spans="21:26" x14ac:dyDescent="0.25">
      <c r="U504" s="49"/>
      <c r="V504" s="49"/>
      <c r="W504" s="49">
        <v>501</v>
      </c>
      <c r="X504" s="49">
        <f>((('Pump Design Summary'!$E$16-'Pump Design Summary'!$D$16)/1000)*W504)+'Pump Design Summary'!$D$16</f>
        <v>0</v>
      </c>
      <c r="Y504" s="49">
        <f>IF(ISEVEN(W504),MAX('Pump Design Summary'!$D$28:$H$28)+50,0)</f>
        <v>0</v>
      </c>
      <c r="Z504" s="49"/>
    </row>
    <row r="505" spans="21:26" x14ac:dyDescent="0.25">
      <c r="U505" s="49"/>
      <c r="V505" s="49"/>
      <c r="W505" s="49">
        <v>502</v>
      </c>
      <c r="X505" s="49">
        <f>((('Pump Design Summary'!$E$16-'Pump Design Summary'!$D$16)/1000)*W505)+'Pump Design Summary'!$D$16</f>
        <v>0</v>
      </c>
      <c r="Y505" s="49">
        <f>IF(ISEVEN(W505),MAX('Pump Design Summary'!$D$28:$H$28)+50,0)</f>
        <v>50</v>
      </c>
      <c r="Z505" s="49"/>
    </row>
    <row r="506" spans="21:26" x14ac:dyDescent="0.25">
      <c r="U506" s="49"/>
      <c r="V506" s="49"/>
      <c r="W506" s="49">
        <v>503</v>
      </c>
      <c r="X506" s="49">
        <f>((('Pump Design Summary'!$E$16-'Pump Design Summary'!$D$16)/1000)*W506)+'Pump Design Summary'!$D$16</f>
        <v>0</v>
      </c>
      <c r="Y506" s="49">
        <f>IF(ISEVEN(W506),MAX('Pump Design Summary'!$D$28:$H$28)+50,0)</f>
        <v>0</v>
      </c>
      <c r="Z506" s="49"/>
    </row>
    <row r="507" spans="21:26" x14ac:dyDescent="0.25">
      <c r="U507" s="49"/>
      <c r="V507" s="49"/>
      <c r="W507" s="49">
        <v>504</v>
      </c>
      <c r="X507" s="49">
        <f>((('Pump Design Summary'!$E$16-'Pump Design Summary'!$D$16)/1000)*W507)+'Pump Design Summary'!$D$16</f>
        <v>0</v>
      </c>
      <c r="Y507" s="49">
        <f>IF(ISEVEN(W507),MAX('Pump Design Summary'!$D$28:$H$28)+50,0)</f>
        <v>50</v>
      </c>
      <c r="Z507" s="49"/>
    </row>
    <row r="508" spans="21:26" x14ac:dyDescent="0.25">
      <c r="U508" s="49"/>
      <c r="V508" s="49"/>
      <c r="W508" s="49">
        <v>505</v>
      </c>
      <c r="X508" s="49">
        <f>((('Pump Design Summary'!$E$16-'Pump Design Summary'!$D$16)/1000)*W508)+'Pump Design Summary'!$D$16</f>
        <v>0</v>
      </c>
      <c r="Y508" s="49">
        <f>IF(ISEVEN(W508),MAX('Pump Design Summary'!$D$28:$H$28)+50,0)</f>
        <v>0</v>
      </c>
      <c r="Z508" s="49"/>
    </row>
    <row r="509" spans="21:26" x14ac:dyDescent="0.25">
      <c r="U509" s="49"/>
      <c r="V509" s="49"/>
      <c r="W509" s="49">
        <v>506</v>
      </c>
      <c r="X509" s="49">
        <f>((('Pump Design Summary'!$E$16-'Pump Design Summary'!$D$16)/1000)*W509)+'Pump Design Summary'!$D$16</f>
        <v>0</v>
      </c>
      <c r="Y509" s="49">
        <f>IF(ISEVEN(W509),MAX('Pump Design Summary'!$D$28:$H$28)+50,0)</f>
        <v>50</v>
      </c>
      <c r="Z509" s="49"/>
    </row>
    <row r="510" spans="21:26" x14ac:dyDescent="0.25">
      <c r="U510" s="49"/>
      <c r="V510" s="49"/>
      <c r="W510" s="49">
        <v>507</v>
      </c>
      <c r="X510" s="49">
        <f>((('Pump Design Summary'!$E$16-'Pump Design Summary'!$D$16)/1000)*W510)+'Pump Design Summary'!$D$16</f>
        <v>0</v>
      </c>
      <c r="Y510" s="49">
        <f>IF(ISEVEN(W510),MAX('Pump Design Summary'!$D$28:$H$28)+50,0)</f>
        <v>0</v>
      </c>
      <c r="Z510" s="49"/>
    </row>
    <row r="511" spans="21:26" x14ac:dyDescent="0.25">
      <c r="U511" s="49"/>
      <c r="V511" s="49"/>
      <c r="W511" s="49">
        <v>508</v>
      </c>
      <c r="X511" s="49">
        <f>((('Pump Design Summary'!$E$16-'Pump Design Summary'!$D$16)/1000)*W511)+'Pump Design Summary'!$D$16</f>
        <v>0</v>
      </c>
      <c r="Y511" s="49">
        <f>IF(ISEVEN(W511),MAX('Pump Design Summary'!$D$28:$H$28)+50,0)</f>
        <v>50</v>
      </c>
      <c r="Z511" s="49"/>
    </row>
    <row r="512" spans="21:26" x14ac:dyDescent="0.25">
      <c r="U512" s="49"/>
      <c r="V512" s="49"/>
      <c r="W512" s="49">
        <v>509</v>
      </c>
      <c r="X512" s="49">
        <f>((('Pump Design Summary'!$E$16-'Pump Design Summary'!$D$16)/1000)*W512)+'Pump Design Summary'!$D$16</f>
        <v>0</v>
      </c>
      <c r="Y512" s="49">
        <f>IF(ISEVEN(W512),MAX('Pump Design Summary'!$D$28:$H$28)+50,0)</f>
        <v>0</v>
      </c>
      <c r="Z512" s="49"/>
    </row>
    <row r="513" spans="21:26" x14ac:dyDescent="0.25">
      <c r="U513" s="49"/>
      <c r="V513" s="49"/>
      <c r="W513" s="49">
        <v>510</v>
      </c>
      <c r="X513" s="49">
        <f>((('Pump Design Summary'!$E$16-'Pump Design Summary'!$D$16)/1000)*W513)+'Pump Design Summary'!$D$16</f>
        <v>0</v>
      </c>
      <c r="Y513" s="49">
        <f>IF(ISEVEN(W513),MAX('Pump Design Summary'!$D$28:$H$28)+50,0)</f>
        <v>50</v>
      </c>
      <c r="Z513" s="49"/>
    </row>
    <row r="514" spans="21:26" x14ac:dyDescent="0.25">
      <c r="U514" s="49"/>
      <c r="V514" s="49"/>
      <c r="W514" s="49">
        <v>511</v>
      </c>
      <c r="X514" s="49">
        <f>((('Pump Design Summary'!$E$16-'Pump Design Summary'!$D$16)/1000)*W514)+'Pump Design Summary'!$D$16</f>
        <v>0</v>
      </c>
      <c r="Y514" s="49">
        <f>IF(ISEVEN(W514),MAX('Pump Design Summary'!$D$28:$H$28)+50,0)</f>
        <v>0</v>
      </c>
      <c r="Z514" s="49"/>
    </row>
    <row r="515" spans="21:26" x14ac:dyDescent="0.25">
      <c r="U515" s="49"/>
      <c r="V515" s="49"/>
      <c r="W515" s="49">
        <v>512</v>
      </c>
      <c r="X515" s="49">
        <f>((('Pump Design Summary'!$E$16-'Pump Design Summary'!$D$16)/1000)*W515)+'Pump Design Summary'!$D$16</f>
        <v>0</v>
      </c>
      <c r="Y515" s="49">
        <f>IF(ISEVEN(W515),MAX('Pump Design Summary'!$D$28:$H$28)+50,0)</f>
        <v>50</v>
      </c>
      <c r="Z515" s="49"/>
    </row>
    <row r="516" spans="21:26" x14ac:dyDescent="0.25">
      <c r="U516" s="49"/>
      <c r="V516" s="49"/>
      <c r="W516" s="49">
        <v>513</v>
      </c>
      <c r="X516" s="49">
        <f>((('Pump Design Summary'!$E$16-'Pump Design Summary'!$D$16)/1000)*W516)+'Pump Design Summary'!$D$16</f>
        <v>0</v>
      </c>
      <c r="Y516" s="49">
        <f>IF(ISEVEN(W516),MAX('Pump Design Summary'!$D$28:$H$28)+50,0)</f>
        <v>0</v>
      </c>
      <c r="Z516" s="49"/>
    </row>
    <row r="517" spans="21:26" x14ac:dyDescent="0.25">
      <c r="U517" s="49"/>
      <c r="V517" s="49"/>
      <c r="W517" s="49">
        <v>514</v>
      </c>
      <c r="X517" s="49">
        <f>((('Pump Design Summary'!$E$16-'Pump Design Summary'!$D$16)/1000)*W517)+'Pump Design Summary'!$D$16</f>
        <v>0</v>
      </c>
      <c r="Y517" s="49">
        <f>IF(ISEVEN(W517),MAX('Pump Design Summary'!$D$28:$H$28)+50,0)</f>
        <v>50</v>
      </c>
      <c r="Z517" s="49"/>
    </row>
    <row r="518" spans="21:26" x14ac:dyDescent="0.25">
      <c r="U518" s="49"/>
      <c r="V518" s="49"/>
      <c r="W518" s="49">
        <v>515</v>
      </c>
      <c r="X518" s="49">
        <f>((('Pump Design Summary'!$E$16-'Pump Design Summary'!$D$16)/1000)*W518)+'Pump Design Summary'!$D$16</f>
        <v>0</v>
      </c>
      <c r="Y518" s="49">
        <f>IF(ISEVEN(W518),MAX('Pump Design Summary'!$D$28:$H$28)+50,0)</f>
        <v>0</v>
      </c>
      <c r="Z518" s="49"/>
    </row>
    <row r="519" spans="21:26" x14ac:dyDescent="0.25">
      <c r="U519" s="49"/>
      <c r="V519" s="49"/>
      <c r="W519" s="49">
        <v>516</v>
      </c>
      <c r="X519" s="49">
        <f>((('Pump Design Summary'!$E$16-'Pump Design Summary'!$D$16)/1000)*W519)+'Pump Design Summary'!$D$16</f>
        <v>0</v>
      </c>
      <c r="Y519" s="49">
        <f>IF(ISEVEN(W519),MAX('Pump Design Summary'!$D$28:$H$28)+50,0)</f>
        <v>50</v>
      </c>
      <c r="Z519" s="49"/>
    </row>
    <row r="520" spans="21:26" x14ac:dyDescent="0.25">
      <c r="U520" s="49"/>
      <c r="V520" s="49"/>
      <c r="W520" s="49">
        <v>517</v>
      </c>
      <c r="X520" s="49">
        <f>((('Pump Design Summary'!$E$16-'Pump Design Summary'!$D$16)/1000)*W520)+'Pump Design Summary'!$D$16</f>
        <v>0</v>
      </c>
      <c r="Y520" s="49">
        <f>IF(ISEVEN(W520),MAX('Pump Design Summary'!$D$28:$H$28)+50,0)</f>
        <v>0</v>
      </c>
      <c r="Z520" s="49"/>
    </row>
    <row r="521" spans="21:26" x14ac:dyDescent="0.25">
      <c r="U521" s="49"/>
      <c r="V521" s="49"/>
      <c r="W521" s="49">
        <v>518</v>
      </c>
      <c r="X521" s="49">
        <f>((('Pump Design Summary'!$E$16-'Pump Design Summary'!$D$16)/1000)*W521)+'Pump Design Summary'!$D$16</f>
        <v>0</v>
      </c>
      <c r="Y521" s="49">
        <f>IF(ISEVEN(W521),MAX('Pump Design Summary'!$D$28:$H$28)+50,0)</f>
        <v>50</v>
      </c>
      <c r="Z521" s="49"/>
    </row>
    <row r="522" spans="21:26" x14ac:dyDescent="0.25">
      <c r="U522" s="49"/>
      <c r="V522" s="49"/>
      <c r="W522" s="49">
        <v>519</v>
      </c>
      <c r="X522" s="49">
        <f>((('Pump Design Summary'!$E$16-'Pump Design Summary'!$D$16)/1000)*W522)+'Pump Design Summary'!$D$16</f>
        <v>0</v>
      </c>
      <c r="Y522" s="49">
        <f>IF(ISEVEN(W522),MAX('Pump Design Summary'!$D$28:$H$28)+50,0)</f>
        <v>0</v>
      </c>
      <c r="Z522" s="49"/>
    </row>
    <row r="523" spans="21:26" x14ac:dyDescent="0.25">
      <c r="U523" s="49"/>
      <c r="V523" s="49"/>
      <c r="W523" s="49">
        <v>520</v>
      </c>
      <c r="X523" s="49">
        <f>((('Pump Design Summary'!$E$16-'Pump Design Summary'!$D$16)/1000)*W523)+'Pump Design Summary'!$D$16</f>
        <v>0</v>
      </c>
      <c r="Y523" s="49">
        <f>IF(ISEVEN(W523),MAX('Pump Design Summary'!$D$28:$H$28)+50,0)</f>
        <v>50</v>
      </c>
      <c r="Z523" s="49"/>
    </row>
    <row r="524" spans="21:26" x14ac:dyDescent="0.25">
      <c r="U524" s="49"/>
      <c r="V524" s="49"/>
      <c r="W524" s="49">
        <v>521</v>
      </c>
      <c r="X524" s="49">
        <f>((('Pump Design Summary'!$E$16-'Pump Design Summary'!$D$16)/1000)*W524)+'Pump Design Summary'!$D$16</f>
        <v>0</v>
      </c>
      <c r="Y524" s="49">
        <f>IF(ISEVEN(W524),MAX('Pump Design Summary'!$D$28:$H$28)+50,0)</f>
        <v>0</v>
      </c>
      <c r="Z524" s="49"/>
    </row>
    <row r="525" spans="21:26" x14ac:dyDescent="0.25">
      <c r="U525" s="49"/>
      <c r="V525" s="49"/>
      <c r="W525" s="49">
        <v>522</v>
      </c>
      <c r="X525" s="49">
        <f>((('Pump Design Summary'!$E$16-'Pump Design Summary'!$D$16)/1000)*W525)+'Pump Design Summary'!$D$16</f>
        <v>0</v>
      </c>
      <c r="Y525" s="49">
        <f>IF(ISEVEN(W525),MAX('Pump Design Summary'!$D$28:$H$28)+50,0)</f>
        <v>50</v>
      </c>
      <c r="Z525" s="49"/>
    </row>
    <row r="526" spans="21:26" x14ac:dyDescent="0.25">
      <c r="U526" s="49"/>
      <c r="V526" s="49"/>
      <c r="W526" s="49">
        <v>523</v>
      </c>
      <c r="X526" s="49">
        <f>((('Pump Design Summary'!$E$16-'Pump Design Summary'!$D$16)/1000)*W526)+'Pump Design Summary'!$D$16</f>
        <v>0</v>
      </c>
      <c r="Y526" s="49">
        <f>IF(ISEVEN(W526),MAX('Pump Design Summary'!$D$28:$H$28)+50,0)</f>
        <v>0</v>
      </c>
      <c r="Z526" s="49"/>
    </row>
    <row r="527" spans="21:26" x14ac:dyDescent="0.25">
      <c r="U527" s="49"/>
      <c r="V527" s="49"/>
      <c r="W527" s="49">
        <v>524</v>
      </c>
      <c r="X527" s="49">
        <f>((('Pump Design Summary'!$E$16-'Pump Design Summary'!$D$16)/1000)*W527)+'Pump Design Summary'!$D$16</f>
        <v>0</v>
      </c>
      <c r="Y527" s="49">
        <f>IF(ISEVEN(W527),MAX('Pump Design Summary'!$D$28:$H$28)+50,0)</f>
        <v>50</v>
      </c>
      <c r="Z527" s="49"/>
    </row>
    <row r="528" spans="21:26" x14ac:dyDescent="0.25">
      <c r="U528" s="49"/>
      <c r="V528" s="49"/>
      <c r="W528" s="49">
        <v>525</v>
      </c>
      <c r="X528" s="49">
        <f>((('Pump Design Summary'!$E$16-'Pump Design Summary'!$D$16)/1000)*W528)+'Pump Design Summary'!$D$16</f>
        <v>0</v>
      </c>
      <c r="Y528" s="49">
        <f>IF(ISEVEN(W528),MAX('Pump Design Summary'!$D$28:$H$28)+50,0)</f>
        <v>0</v>
      </c>
      <c r="Z528" s="49"/>
    </row>
    <row r="529" spans="21:26" x14ac:dyDescent="0.25">
      <c r="U529" s="49"/>
      <c r="V529" s="49"/>
      <c r="W529" s="49">
        <v>526</v>
      </c>
      <c r="X529" s="49">
        <f>((('Pump Design Summary'!$E$16-'Pump Design Summary'!$D$16)/1000)*W529)+'Pump Design Summary'!$D$16</f>
        <v>0</v>
      </c>
      <c r="Y529" s="49">
        <f>IF(ISEVEN(W529),MAX('Pump Design Summary'!$D$28:$H$28)+50,0)</f>
        <v>50</v>
      </c>
      <c r="Z529" s="49"/>
    </row>
    <row r="530" spans="21:26" x14ac:dyDescent="0.25">
      <c r="U530" s="49"/>
      <c r="V530" s="49"/>
      <c r="W530" s="49">
        <v>527</v>
      </c>
      <c r="X530" s="49">
        <f>((('Pump Design Summary'!$E$16-'Pump Design Summary'!$D$16)/1000)*W530)+'Pump Design Summary'!$D$16</f>
        <v>0</v>
      </c>
      <c r="Y530" s="49">
        <f>IF(ISEVEN(W530),MAX('Pump Design Summary'!$D$28:$H$28)+50,0)</f>
        <v>0</v>
      </c>
      <c r="Z530" s="49"/>
    </row>
    <row r="531" spans="21:26" x14ac:dyDescent="0.25">
      <c r="U531" s="49"/>
      <c r="V531" s="49"/>
      <c r="W531" s="49">
        <v>528</v>
      </c>
      <c r="X531" s="49">
        <f>((('Pump Design Summary'!$E$16-'Pump Design Summary'!$D$16)/1000)*W531)+'Pump Design Summary'!$D$16</f>
        <v>0</v>
      </c>
      <c r="Y531" s="49">
        <f>IF(ISEVEN(W531),MAX('Pump Design Summary'!$D$28:$H$28)+50,0)</f>
        <v>50</v>
      </c>
      <c r="Z531" s="49"/>
    </row>
    <row r="532" spans="21:26" x14ac:dyDescent="0.25">
      <c r="U532" s="49"/>
      <c r="V532" s="49"/>
      <c r="W532" s="49">
        <v>529</v>
      </c>
      <c r="X532" s="49">
        <f>((('Pump Design Summary'!$E$16-'Pump Design Summary'!$D$16)/1000)*W532)+'Pump Design Summary'!$D$16</f>
        <v>0</v>
      </c>
      <c r="Y532" s="49">
        <f>IF(ISEVEN(W532),MAX('Pump Design Summary'!$D$28:$H$28)+50,0)</f>
        <v>0</v>
      </c>
      <c r="Z532" s="49"/>
    </row>
    <row r="533" spans="21:26" x14ac:dyDescent="0.25">
      <c r="U533" s="49"/>
      <c r="V533" s="49"/>
      <c r="W533" s="49">
        <v>530</v>
      </c>
      <c r="X533" s="49">
        <f>((('Pump Design Summary'!$E$16-'Pump Design Summary'!$D$16)/1000)*W533)+'Pump Design Summary'!$D$16</f>
        <v>0</v>
      </c>
      <c r="Y533" s="49">
        <f>IF(ISEVEN(W533),MAX('Pump Design Summary'!$D$28:$H$28)+50,0)</f>
        <v>50</v>
      </c>
      <c r="Z533" s="49"/>
    </row>
    <row r="534" spans="21:26" x14ac:dyDescent="0.25">
      <c r="U534" s="49"/>
      <c r="V534" s="49"/>
      <c r="W534" s="49">
        <v>531</v>
      </c>
      <c r="X534" s="49">
        <f>((('Pump Design Summary'!$E$16-'Pump Design Summary'!$D$16)/1000)*W534)+'Pump Design Summary'!$D$16</f>
        <v>0</v>
      </c>
      <c r="Y534" s="49">
        <f>IF(ISEVEN(W534),MAX('Pump Design Summary'!$D$28:$H$28)+50,0)</f>
        <v>0</v>
      </c>
      <c r="Z534" s="49"/>
    </row>
    <row r="535" spans="21:26" x14ac:dyDescent="0.25">
      <c r="U535" s="49"/>
      <c r="V535" s="49"/>
      <c r="W535" s="49">
        <v>532</v>
      </c>
      <c r="X535" s="49">
        <f>((('Pump Design Summary'!$E$16-'Pump Design Summary'!$D$16)/1000)*W535)+'Pump Design Summary'!$D$16</f>
        <v>0</v>
      </c>
      <c r="Y535" s="49">
        <f>IF(ISEVEN(W535),MAX('Pump Design Summary'!$D$28:$H$28)+50,0)</f>
        <v>50</v>
      </c>
      <c r="Z535" s="49"/>
    </row>
    <row r="536" spans="21:26" x14ac:dyDescent="0.25">
      <c r="U536" s="49"/>
      <c r="V536" s="49"/>
      <c r="W536" s="49">
        <v>533</v>
      </c>
      <c r="X536" s="49">
        <f>((('Pump Design Summary'!$E$16-'Pump Design Summary'!$D$16)/1000)*W536)+'Pump Design Summary'!$D$16</f>
        <v>0</v>
      </c>
      <c r="Y536" s="49">
        <f>IF(ISEVEN(W536),MAX('Pump Design Summary'!$D$28:$H$28)+50,0)</f>
        <v>0</v>
      </c>
      <c r="Z536" s="49"/>
    </row>
    <row r="537" spans="21:26" x14ac:dyDescent="0.25">
      <c r="U537" s="49"/>
      <c r="V537" s="49"/>
      <c r="W537" s="49">
        <v>534</v>
      </c>
      <c r="X537" s="49">
        <f>((('Pump Design Summary'!$E$16-'Pump Design Summary'!$D$16)/1000)*W537)+'Pump Design Summary'!$D$16</f>
        <v>0</v>
      </c>
      <c r="Y537" s="49">
        <f>IF(ISEVEN(W537),MAX('Pump Design Summary'!$D$28:$H$28)+50,0)</f>
        <v>50</v>
      </c>
      <c r="Z537" s="49"/>
    </row>
    <row r="538" spans="21:26" x14ac:dyDescent="0.25">
      <c r="U538" s="49"/>
      <c r="V538" s="49"/>
      <c r="W538" s="49">
        <v>535</v>
      </c>
      <c r="X538" s="49">
        <f>((('Pump Design Summary'!$E$16-'Pump Design Summary'!$D$16)/1000)*W538)+'Pump Design Summary'!$D$16</f>
        <v>0</v>
      </c>
      <c r="Y538" s="49">
        <f>IF(ISEVEN(W538),MAX('Pump Design Summary'!$D$28:$H$28)+50,0)</f>
        <v>0</v>
      </c>
      <c r="Z538" s="49"/>
    </row>
    <row r="539" spans="21:26" x14ac:dyDescent="0.25">
      <c r="U539" s="49"/>
      <c r="V539" s="49"/>
      <c r="W539" s="49">
        <v>536</v>
      </c>
      <c r="X539" s="49">
        <f>((('Pump Design Summary'!$E$16-'Pump Design Summary'!$D$16)/1000)*W539)+'Pump Design Summary'!$D$16</f>
        <v>0</v>
      </c>
      <c r="Y539" s="49">
        <f>IF(ISEVEN(W539),MAX('Pump Design Summary'!$D$28:$H$28)+50,0)</f>
        <v>50</v>
      </c>
      <c r="Z539" s="49"/>
    </row>
    <row r="540" spans="21:26" x14ac:dyDescent="0.25">
      <c r="U540" s="49"/>
      <c r="V540" s="49"/>
      <c r="W540" s="49">
        <v>537</v>
      </c>
      <c r="X540" s="49">
        <f>((('Pump Design Summary'!$E$16-'Pump Design Summary'!$D$16)/1000)*W540)+'Pump Design Summary'!$D$16</f>
        <v>0</v>
      </c>
      <c r="Y540" s="49">
        <f>IF(ISEVEN(W540),MAX('Pump Design Summary'!$D$28:$H$28)+50,0)</f>
        <v>0</v>
      </c>
      <c r="Z540" s="49"/>
    </row>
    <row r="541" spans="21:26" x14ac:dyDescent="0.25">
      <c r="U541" s="49"/>
      <c r="V541" s="49"/>
      <c r="W541" s="49">
        <v>538</v>
      </c>
      <c r="X541" s="49">
        <f>((('Pump Design Summary'!$E$16-'Pump Design Summary'!$D$16)/1000)*W541)+'Pump Design Summary'!$D$16</f>
        <v>0</v>
      </c>
      <c r="Y541" s="49">
        <f>IF(ISEVEN(W541),MAX('Pump Design Summary'!$D$28:$H$28)+50,0)</f>
        <v>50</v>
      </c>
      <c r="Z541" s="49"/>
    </row>
    <row r="542" spans="21:26" x14ac:dyDescent="0.25">
      <c r="U542" s="49"/>
      <c r="V542" s="49"/>
      <c r="W542" s="49">
        <v>539</v>
      </c>
      <c r="X542" s="49">
        <f>((('Pump Design Summary'!$E$16-'Pump Design Summary'!$D$16)/1000)*W542)+'Pump Design Summary'!$D$16</f>
        <v>0</v>
      </c>
      <c r="Y542" s="49">
        <f>IF(ISEVEN(W542),MAX('Pump Design Summary'!$D$28:$H$28)+50,0)</f>
        <v>0</v>
      </c>
      <c r="Z542" s="49"/>
    </row>
    <row r="543" spans="21:26" x14ac:dyDescent="0.25">
      <c r="U543" s="49"/>
      <c r="V543" s="49"/>
      <c r="W543" s="49">
        <v>540</v>
      </c>
      <c r="X543" s="49">
        <f>((('Pump Design Summary'!$E$16-'Pump Design Summary'!$D$16)/1000)*W543)+'Pump Design Summary'!$D$16</f>
        <v>0</v>
      </c>
      <c r="Y543" s="49">
        <f>IF(ISEVEN(W543),MAX('Pump Design Summary'!$D$28:$H$28)+50,0)</f>
        <v>50</v>
      </c>
      <c r="Z543" s="49"/>
    </row>
    <row r="544" spans="21:26" x14ac:dyDescent="0.25">
      <c r="U544" s="49"/>
      <c r="V544" s="49"/>
      <c r="W544" s="49">
        <v>541</v>
      </c>
      <c r="X544" s="49">
        <f>((('Pump Design Summary'!$E$16-'Pump Design Summary'!$D$16)/1000)*W544)+'Pump Design Summary'!$D$16</f>
        <v>0</v>
      </c>
      <c r="Y544" s="49">
        <f>IF(ISEVEN(W544),MAX('Pump Design Summary'!$D$28:$H$28)+50,0)</f>
        <v>0</v>
      </c>
      <c r="Z544" s="49"/>
    </row>
    <row r="545" spans="21:26" x14ac:dyDescent="0.25">
      <c r="U545" s="49"/>
      <c r="V545" s="49"/>
      <c r="W545" s="49">
        <v>542</v>
      </c>
      <c r="X545" s="49">
        <f>((('Pump Design Summary'!$E$16-'Pump Design Summary'!$D$16)/1000)*W545)+'Pump Design Summary'!$D$16</f>
        <v>0</v>
      </c>
      <c r="Y545" s="49">
        <f>IF(ISEVEN(W545),MAX('Pump Design Summary'!$D$28:$H$28)+50,0)</f>
        <v>50</v>
      </c>
      <c r="Z545" s="49"/>
    </row>
    <row r="546" spans="21:26" x14ac:dyDescent="0.25">
      <c r="U546" s="49"/>
      <c r="V546" s="49"/>
      <c r="W546" s="49">
        <v>543</v>
      </c>
      <c r="X546" s="49">
        <f>((('Pump Design Summary'!$E$16-'Pump Design Summary'!$D$16)/1000)*W546)+'Pump Design Summary'!$D$16</f>
        <v>0</v>
      </c>
      <c r="Y546" s="49">
        <f>IF(ISEVEN(W546),MAX('Pump Design Summary'!$D$28:$H$28)+50,0)</f>
        <v>0</v>
      </c>
      <c r="Z546" s="49"/>
    </row>
    <row r="547" spans="21:26" x14ac:dyDescent="0.25">
      <c r="U547" s="49"/>
      <c r="V547" s="49"/>
      <c r="W547" s="49">
        <v>544</v>
      </c>
      <c r="X547" s="49">
        <f>((('Pump Design Summary'!$E$16-'Pump Design Summary'!$D$16)/1000)*W547)+'Pump Design Summary'!$D$16</f>
        <v>0</v>
      </c>
      <c r="Y547" s="49">
        <f>IF(ISEVEN(W547),MAX('Pump Design Summary'!$D$28:$H$28)+50,0)</f>
        <v>50</v>
      </c>
      <c r="Z547" s="49"/>
    </row>
    <row r="548" spans="21:26" x14ac:dyDescent="0.25">
      <c r="U548" s="49"/>
      <c r="V548" s="49"/>
      <c r="W548" s="49">
        <v>545</v>
      </c>
      <c r="X548" s="49">
        <f>((('Pump Design Summary'!$E$16-'Pump Design Summary'!$D$16)/1000)*W548)+'Pump Design Summary'!$D$16</f>
        <v>0</v>
      </c>
      <c r="Y548" s="49">
        <f>IF(ISEVEN(W548),MAX('Pump Design Summary'!$D$28:$H$28)+50,0)</f>
        <v>0</v>
      </c>
      <c r="Z548" s="49"/>
    </row>
    <row r="549" spans="21:26" x14ac:dyDescent="0.25">
      <c r="U549" s="49"/>
      <c r="V549" s="49"/>
      <c r="W549" s="49">
        <v>546</v>
      </c>
      <c r="X549" s="49">
        <f>((('Pump Design Summary'!$E$16-'Pump Design Summary'!$D$16)/1000)*W549)+'Pump Design Summary'!$D$16</f>
        <v>0</v>
      </c>
      <c r="Y549" s="49">
        <f>IF(ISEVEN(W549),MAX('Pump Design Summary'!$D$28:$H$28)+50,0)</f>
        <v>50</v>
      </c>
      <c r="Z549" s="49"/>
    </row>
    <row r="550" spans="21:26" x14ac:dyDescent="0.25">
      <c r="U550" s="49"/>
      <c r="V550" s="49"/>
      <c r="W550" s="49">
        <v>547</v>
      </c>
      <c r="X550" s="49">
        <f>((('Pump Design Summary'!$E$16-'Pump Design Summary'!$D$16)/1000)*W550)+'Pump Design Summary'!$D$16</f>
        <v>0</v>
      </c>
      <c r="Y550" s="49">
        <f>IF(ISEVEN(W550),MAX('Pump Design Summary'!$D$28:$H$28)+50,0)</f>
        <v>0</v>
      </c>
      <c r="Z550" s="49"/>
    </row>
    <row r="551" spans="21:26" x14ac:dyDescent="0.25">
      <c r="U551" s="49"/>
      <c r="V551" s="49"/>
      <c r="W551" s="49">
        <v>548</v>
      </c>
      <c r="X551" s="49">
        <f>((('Pump Design Summary'!$E$16-'Pump Design Summary'!$D$16)/1000)*W551)+'Pump Design Summary'!$D$16</f>
        <v>0</v>
      </c>
      <c r="Y551" s="49">
        <f>IF(ISEVEN(W551),MAX('Pump Design Summary'!$D$28:$H$28)+50,0)</f>
        <v>50</v>
      </c>
      <c r="Z551" s="49"/>
    </row>
    <row r="552" spans="21:26" x14ac:dyDescent="0.25">
      <c r="U552" s="49"/>
      <c r="V552" s="49"/>
      <c r="W552" s="49">
        <v>549</v>
      </c>
      <c r="X552" s="49">
        <f>((('Pump Design Summary'!$E$16-'Pump Design Summary'!$D$16)/1000)*W552)+'Pump Design Summary'!$D$16</f>
        <v>0</v>
      </c>
      <c r="Y552" s="49">
        <f>IF(ISEVEN(W552),MAX('Pump Design Summary'!$D$28:$H$28)+50,0)</f>
        <v>0</v>
      </c>
      <c r="Z552" s="49"/>
    </row>
    <row r="553" spans="21:26" x14ac:dyDescent="0.25">
      <c r="U553" s="49"/>
      <c r="V553" s="49"/>
      <c r="W553" s="49">
        <v>550</v>
      </c>
      <c r="X553" s="49">
        <f>((('Pump Design Summary'!$E$16-'Pump Design Summary'!$D$16)/1000)*W553)+'Pump Design Summary'!$D$16</f>
        <v>0</v>
      </c>
      <c r="Y553" s="49">
        <f>IF(ISEVEN(W553),MAX('Pump Design Summary'!$D$28:$H$28)+50,0)</f>
        <v>50</v>
      </c>
      <c r="Z553" s="49"/>
    </row>
    <row r="554" spans="21:26" x14ac:dyDescent="0.25">
      <c r="U554" s="49"/>
      <c r="V554" s="49"/>
      <c r="W554" s="49">
        <v>551</v>
      </c>
      <c r="X554" s="49">
        <f>((('Pump Design Summary'!$E$16-'Pump Design Summary'!$D$16)/1000)*W554)+'Pump Design Summary'!$D$16</f>
        <v>0</v>
      </c>
      <c r="Y554" s="49">
        <f>IF(ISEVEN(W554),MAX('Pump Design Summary'!$D$28:$H$28)+50,0)</f>
        <v>0</v>
      </c>
      <c r="Z554" s="49"/>
    </row>
    <row r="555" spans="21:26" x14ac:dyDescent="0.25">
      <c r="U555" s="49"/>
      <c r="V555" s="49"/>
      <c r="W555" s="49">
        <v>552</v>
      </c>
      <c r="X555" s="49">
        <f>((('Pump Design Summary'!$E$16-'Pump Design Summary'!$D$16)/1000)*W555)+'Pump Design Summary'!$D$16</f>
        <v>0</v>
      </c>
      <c r="Y555" s="49">
        <f>IF(ISEVEN(W555),MAX('Pump Design Summary'!$D$28:$H$28)+50,0)</f>
        <v>50</v>
      </c>
      <c r="Z555" s="49"/>
    </row>
    <row r="556" spans="21:26" x14ac:dyDescent="0.25">
      <c r="U556" s="49"/>
      <c r="V556" s="49"/>
      <c r="W556" s="49">
        <v>553</v>
      </c>
      <c r="X556" s="49">
        <f>((('Pump Design Summary'!$E$16-'Pump Design Summary'!$D$16)/1000)*W556)+'Pump Design Summary'!$D$16</f>
        <v>0</v>
      </c>
      <c r="Y556" s="49">
        <f>IF(ISEVEN(W556),MAX('Pump Design Summary'!$D$28:$H$28)+50,0)</f>
        <v>0</v>
      </c>
      <c r="Z556" s="49"/>
    </row>
    <row r="557" spans="21:26" x14ac:dyDescent="0.25">
      <c r="U557" s="49"/>
      <c r="V557" s="49"/>
      <c r="W557" s="49">
        <v>554</v>
      </c>
      <c r="X557" s="49">
        <f>((('Pump Design Summary'!$E$16-'Pump Design Summary'!$D$16)/1000)*W557)+'Pump Design Summary'!$D$16</f>
        <v>0</v>
      </c>
      <c r="Y557" s="49">
        <f>IF(ISEVEN(W557),MAX('Pump Design Summary'!$D$28:$H$28)+50,0)</f>
        <v>50</v>
      </c>
      <c r="Z557" s="49"/>
    </row>
    <row r="558" spans="21:26" x14ac:dyDescent="0.25">
      <c r="U558" s="49"/>
      <c r="V558" s="49"/>
      <c r="W558" s="49">
        <v>555</v>
      </c>
      <c r="X558" s="49">
        <f>((('Pump Design Summary'!$E$16-'Pump Design Summary'!$D$16)/1000)*W558)+'Pump Design Summary'!$D$16</f>
        <v>0</v>
      </c>
      <c r="Y558" s="49">
        <f>IF(ISEVEN(W558),MAX('Pump Design Summary'!$D$28:$H$28)+50,0)</f>
        <v>0</v>
      </c>
      <c r="Z558" s="49"/>
    </row>
    <row r="559" spans="21:26" x14ac:dyDescent="0.25">
      <c r="U559" s="49"/>
      <c r="V559" s="49"/>
      <c r="W559" s="49">
        <v>556</v>
      </c>
      <c r="X559" s="49">
        <f>((('Pump Design Summary'!$E$16-'Pump Design Summary'!$D$16)/1000)*W559)+'Pump Design Summary'!$D$16</f>
        <v>0</v>
      </c>
      <c r="Y559" s="49">
        <f>IF(ISEVEN(W559),MAX('Pump Design Summary'!$D$28:$H$28)+50,0)</f>
        <v>50</v>
      </c>
      <c r="Z559" s="49"/>
    </row>
    <row r="560" spans="21:26" x14ac:dyDescent="0.25">
      <c r="U560" s="49"/>
      <c r="V560" s="49"/>
      <c r="W560" s="49">
        <v>557</v>
      </c>
      <c r="X560" s="49">
        <f>((('Pump Design Summary'!$E$16-'Pump Design Summary'!$D$16)/1000)*W560)+'Pump Design Summary'!$D$16</f>
        <v>0</v>
      </c>
      <c r="Y560" s="49">
        <f>IF(ISEVEN(W560),MAX('Pump Design Summary'!$D$28:$H$28)+50,0)</f>
        <v>0</v>
      </c>
      <c r="Z560" s="49"/>
    </row>
    <row r="561" spans="21:26" x14ac:dyDescent="0.25">
      <c r="U561" s="49"/>
      <c r="V561" s="49"/>
      <c r="W561" s="49">
        <v>558</v>
      </c>
      <c r="X561" s="49">
        <f>((('Pump Design Summary'!$E$16-'Pump Design Summary'!$D$16)/1000)*W561)+'Pump Design Summary'!$D$16</f>
        <v>0</v>
      </c>
      <c r="Y561" s="49">
        <f>IF(ISEVEN(W561),MAX('Pump Design Summary'!$D$28:$H$28)+50,0)</f>
        <v>50</v>
      </c>
      <c r="Z561" s="49"/>
    </row>
    <row r="562" spans="21:26" x14ac:dyDescent="0.25">
      <c r="U562" s="49"/>
      <c r="V562" s="49"/>
      <c r="W562" s="49">
        <v>559</v>
      </c>
      <c r="X562" s="49">
        <f>((('Pump Design Summary'!$E$16-'Pump Design Summary'!$D$16)/1000)*W562)+'Pump Design Summary'!$D$16</f>
        <v>0</v>
      </c>
      <c r="Y562" s="49">
        <f>IF(ISEVEN(W562),MAX('Pump Design Summary'!$D$28:$H$28)+50,0)</f>
        <v>0</v>
      </c>
      <c r="Z562" s="49"/>
    </row>
    <row r="563" spans="21:26" x14ac:dyDescent="0.25">
      <c r="U563" s="49"/>
      <c r="V563" s="49"/>
      <c r="W563" s="49">
        <v>560</v>
      </c>
      <c r="X563" s="49">
        <f>((('Pump Design Summary'!$E$16-'Pump Design Summary'!$D$16)/1000)*W563)+'Pump Design Summary'!$D$16</f>
        <v>0</v>
      </c>
      <c r="Y563" s="49">
        <f>IF(ISEVEN(W563),MAX('Pump Design Summary'!$D$28:$H$28)+50,0)</f>
        <v>50</v>
      </c>
      <c r="Z563" s="49"/>
    </row>
    <row r="564" spans="21:26" x14ac:dyDescent="0.25">
      <c r="U564" s="49"/>
      <c r="V564" s="49"/>
      <c r="W564" s="49">
        <v>561</v>
      </c>
      <c r="X564" s="49">
        <f>((('Pump Design Summary'!$E$16-'Pump Design Summary'!$D$16)/1000)*W564)+'Pump Design Summary'!$D$16</f>
        <v>0</v>
      </c>
      <c r="Y564" s="49">
        <f>IF(ISEVEN(W564),MAX('Pump Design Summary'!$D$28:$H$28)+50,0)</f>
        <v>0</v>
      </c>
      <c r="Z564" s="49"/>
    </row>
    <row r="565" spans="21:26" x14ac:dyDescent="0.25">
      <c r="U565" s="49"/>
      <c r="V565" s="49"/>
      <c r="W565" s="49">
        <v>562</v>
      </c>
      <c r="X565" s="49">
        <f>((('Pump Design Summary'!$E$16-'Pump Design Summary'!$D$16)/1000)*W565)+'Pump Design Summary'!$D$16</f>
        <v>0</v>
      </c>
      <c r="Y565" s="49">
        <f>IF(ISEVEN(W565),MAX('Pump Design Summary'!$D$28:$H$28)+50,0)</f>
        <v>50</v>
      </c>
      <c r="Z565" s="49"/>
    </row>
    <row r="566" spans="21:26" x14ac:dyDescent="0.25">
      <c r="U566" s="49"/>
      <c r="V566" s="49"/>
      <c r="W566" s="49">
        <v>563</v>
      </c>
      <c r="X566" s="49">
        <f>((('Pump Design Summary'!$E$16-'Pump Design Summary'!$D$16)/1000)*W566)+'Pump Design Summary'!$D$16</f>
        <v>0</v>
      </c>
      <c r="Y566" s="49">
        <f>IF(ISEVEN(W566),MAX('Pump Design Summary'!$D$28:$H$28)+50,0)</f>
        <v>0</v>
      </c>
      <c r="Z566" s="49"/>
    </row>
    <row r="567" spans="21:26" x14ac:dyDescent="0.25">
      <c r="U567" s="49"/>
      <c r="V567" s="49"/>
      <c r="W567" s="49">
        <v>564</v>
      </c>
      <c r="X567" s="49">
        <f>((('Pump Design Summary'!$E$16-'Pump Design Summary'!$D$16)/1000)*W567)+'Pump Design Summary'!$D$16</f>
        <v>0</v>
      </c>
      <c r="Y567" s="49">
        <f>IF(ISEVEN(W567),MAX('Pump Design Summary'!$D$28:$H$28)+50,0)</f>
        <v>50</v>
      </c>
      <c r="Z567" s="49"/>
    </row>
    <row r="568" spans="21:26" x14ac:dyDescent="0.25">
      <c r="U568" s="49"/>
      <c r="V568" s="49"/>
      <c r="W568" s="49">
        <v>565</v>
      </c>
      <c r="X568" s="49">
        <f>((('Pump Design Summary'!$E$16-'Pump Design Summary'!$D$16)/1000)*W568)+'Pump Design Summary'!$D$16</f>
        <v>0</v>
      </c>
      <c r="Y568" s="49">
        <f>IF(ISEVEN(W568),MAX('Pump Design Summary'!$D$28:$H$28)+50,0)</f>
        <v>0</v>
      </c>
      <c r="Z568" s="49"/>
    </row>
    <row r="569" spans="21:26" x14ac:dyDescent="0.25">
      <c r="U569" s="49"/>
      <c r="V569" s="49"/>
      <c r="W569" s="49">
        <v>566</v>
      </c>
      <c r="X569" s="49">
        <f>((('Pump Design Summary'!$E$16-'Pump Design Summary'!$D$16)/1000)*W569)+'Pump Design Summary'!$D$16</f>
        <v>0</v>
      </c>
      <c r="Y569" s="49">
        <f>IF(ISEVEN(W569),MAX('Pump Design Summary'!$D$28:$H$28)+50,0)</f>
        <v>50</v>
      </c>
      <c r="Z569" s="49"/>
    </row>
    <row r="570" spans="21:26" x14ac:dyDescent="0.25">
      <c r="U570" s="49"/>
      <c r="V570" s="49"/>
      <c r="W570" s="49">
        <v>567</v>
      </c>
      <c r="X570" s="49">
        <f>((('Pump Design Summary'!$E$16-'Pump Design Summary'!$D$16)/1000)*W570)+'Pump Design Summary'!$D$16</f>
        <v>0</v>
      </c>
      <c r="Y570" s="49">
        <f>IF(ISEVEN(W570),MAX('Pump Design Summary'!$D$28:$H$28)+50,0)</f>
        <v>0</v>
      </c>
      <c r="Z570" s="49"/>
    </row>
    <row r="571" spans="21:26" x14ac:dyDescent="0.25">
      <c r="U571" s="49"/>
      <c r="V571" s="49"/>
      <c r="W571" s="49">
        <v>568</v>
      </c>
      <c r="X571" s="49">
        <f>((('Pump Design Summary'!$E$16-'Pump Design Summary'!$D$16)/1000)*W571)+'Pump Design Summary'!$D$16</f>
        <v>0</v>
      </c>
      <c r="Y571" s="49">
        <f>IF(ISEVEN(W571),MAX('Pump Design Summary'!$D$28:$H$28)+50,0)</f>
        <v>50</v>
      </c>
      <c r="Z571" s="49"/>
    </row>
    <row r="572" spans="21:26" x14ac:dyDescent="0.25">
      <c r="U572" s="49"/>
      <c r="V572" s="49"/>
      <c r="W572" s="49">
        <v>569</v>
      </c>
      <c r="X572" s="49">
        <f>((('Pump Design Summary'!$E$16-'Pump Design Summary'!$D$16)/1000)*W572)+'Pump Design Summary'!$D$16</f>
        <v>0</v>
      </c>
      <c r="Y572" s="49">
        <f>IF(ISEVEN(W572),MAX('Pump Design Summary'!$D$28:$H$28)+50,0)</f>
        <v>0</v>
      </c>
      <c r="Z572" s="49"/>
    </row>
    <row r="573" spans="21:26" x14ac:dyDescent="0.25">
      <c r="U573" s="49"/>
      <c r="V573" s="49"/>
      <c r="W573" s="49">
        <v>570</v>
      </c>
      <c r="X573" s="49">
        <f>((('Pump Design Summary'!$E$16-'Pump Design Summary'!$D$16)/1000)*W573)+'Pump Design Summary'!$D$16</f>
        <v>0</v>
      </c>
      <c r="Y573" s="49">
        <f>IF(ISEVEN(W573),MAX('Pump Design Summary'!$D$28:$H$28)+50,0)</f>
        <v>50</v>
      </c>
      <c r="Z573" s="49"/>
    </row>
    <row r="574" spans="21:26" x14ac:dyDescent="0.25">
      <c r="U574" s="49"/>
      <c r="V574" s="49"/>
      <c r="W574" s="49">
        <v>571</v>
      </c>
      <c r="X574" s="49">
        <f>((('Pump Design Summary'!$E$16-'Pump Design Summary'!$D$16)/1000)*W574)+'Pump Design Summary'!$D$16</f>
        <v>0</v>
      </c>
      <c r="Y574" s="49">
        <f>IF(ISEVEN(W574),MAX('Pump Design Summary'!$D$28:$H$28)+50,0)</f>
        <v>0</v>
      </c>
      <c r="Z574" s="49"/>
    </row>
    <row r="575" spans="21:26" x14ac:dyDescent="0.25">
      <c r="U575" s="49"/>
      <c r="V575" s="49"/>
      <c r="W575" s="49">
        <v>572</v>
      </c>
      <c r="X575" s="49">
        <f>((('Pump Design Summary'!$E$16-'Pump Design Summary'!$D$16)/1000)*W575)+'Pump Design Summary'!$D$16</f>
        <v>0</v>
      </c>
      <c r="Y575" s="49">
        <f>IF(ISEVEN(W575),MAX('Pump Design Summary'!$D$28:$H$28)+50,0)</f>
        <v>50</v>
      </c>
      <c r="Z575" s="49"/>
    </row>
    <row r="576" spans="21:26" x14ac:dyDescent="0.25">
      <c r="U576" s="49"/>
      <c r="V576" s="49"/>
      <c r="W576" s="49">
        <v>573</v>
      </c>
      <c r="X576" s="49">
        <f>((('Pump Design Summary'!$E$16-'Pump Design Summary'!$D$16)/1000)*W576)+'Pump Design Summary'!$D$16</f>
        <v>0</v>
      </c>
      <c r="Y576" s="49">
        <f>IF(ISEVEN(W576),MAX('Pump Design Summary'!$D$28:$H$28)+50,0)</f>
        <v>0</v>
      </c>
      <c r="Z576" s="49"/>
    </row>
    <row r="577" spans="21:26" x14ac:dyDescent="0.25">
      <c r="U577" s="49"/>
      <c r="V577" s="49"/>
      <c r="W577" s="49">
        <v>574</v>
      </c>
      <c r="X577" s="49">
        <f>((('Pump Design Summary'!$E$16-'Pump Design Summary'!$D$16)/1000)*W577)+'Pump Design Summary'!$D$16</f>
        <v>0</v>
      </c>
      <c r="Y577" s="49">
        <f>IF(ISEVEN(W577),MAX('Pump Design Summary'!$D$28:$H$28)+50,0)</f>
        <v>50</v>
      </c>
      <c r="Z577" s="49"/>
    </row>
    <row r="578" spans="21:26" x14ac:dyDescent="0.25">
      <c r="U578" s="49"/>
      <c r="V578" s="49"/>
      <c r="W578" s="49">
        <v>575</v>
      </c>
      <c r="X578" s="49">
        <f>((('Pump Design Summary'!$E$16-'Pump Design Summary'!$D$16)/1000)*W578)+'Pump Design Summary'!$D$16</f>
        <v>0</v>
      </c>
      <c r="Y578" s="49">
        <f>IF(ISEVEN(W578),MAX('Pump Design Summary'!$D$28:$H$28)+50,0)</f>
        <v>0</v>
      </c>
      <c r="Z578" s="49"/>
    </row>
    <row r="579" spans="21:26" x14ac:dyDescent="0.25">
      <c r="U579" s="49"/>
      <c r="V579" s="49"/>
      <c r="W579" s="49">
        <v>576</v>
      </c>
      <c r="X579" s="49">
        <f>((('Pump Design Summary'!$E$16-'Pump Design Summary'!$D$16)/1000)*W579)+'Pump Design Summary'!$D$16</f>
        <v>0</v>
      </c>
      <c r="Y579" s="49">
        <f>IF(ISEVEN(W579),MAX('Pump Design Summary'!$D$28:$H$28)+50,0)</f>
        <v>50</v>
      </c>
      <c r="Z579" s="49"/>
    </row>
    <row r="580" spans="21:26" x14ac:dyDescent="0.25">
      <c r="U580" s="49"/>
      <c r="V580" s="49"/>
      <c r="W580" s="49">
        <v>577</v>
      </c>
      <c r="X580" s="49">
        <f>((('Pump Design Summary'!$E$16-'Pump Design Summary'!$D$16)/1000)*W580)+'Pump Design Summary'!$D$16</f>
        <v>0</v>
      </c>
      <c r="Y580" s="49">
        <f>IF(ISEVEN(W580),MAX('Pump Design Summary'!$D$28:$H$28)+50,0)</f>
        <v>0</v>
      </c>
      <c r="Z580" s="49"/>
    </row>
    <row r="581" spans="21:26" x14ac:dyDescent="0.25">
      <c r="U581" s="49"/>
      <c r="V581" s="49"/>
      <c r="W581" s="49">
        <v>578</v>
      </c>
      <c r="X581" s="49">
        <f>((('Pump Design Summary'!$E$16-'Pump Design Summary'!$D$16)/1000)*W581)+'Pump Design Summary'!$D$16</f>
        <v>0</v>
      </c>
      <c r="Y581" s="49">
        <f>IF(ISEVEN(W581),MAX('Pump Design Summary'!$D$28:$H$28)+50,0)</f>
        <v>50</v>
      </c>
      <c r="Z581" s="49"/>
    </row>
    <row r="582" spans="21:26" x14ac:dyDescent="0.25">
      <c r="U582" s="49"/>
      <c r="V582" s="49"/>
      <c r="W582" s="49">
        <v>579</v>
      </c>
      <c r="X582" s="49">
        <f>((('Pump Design Summary'!$E$16-'Pump Design Summary'!$D$16)/1000)*W582)+'Pump Design Summary'!$D$16</f>
        <v>0</v>
      </c>
      <c r="Y582" s="49">
        <f>IF(ISEVEN(W582),MAX('Pump Design Summary'!$D$28:$H$28)+50,0)</f>
        <v>0</v>
      </c>
      <c r="Z582" s="49"/>
    </row>
    <row r="583" spans="21:26" x14ac:dyDescent="0.25">
      <c r="U583" s="49"/>
      <c r="V583" s="49"/>
      <c r="W583" s="49">
        <v>580</v>
      </c>
      <c r="X583" s="49">
        <f>((('Pump Design Summary'!$E$16-'Pump Design Summary'!$D$16)/1000)*W583)+'Pump Design Summary'!$D$16</f>
        <v>0</v>
      </c>
      <c r="Y583" s="49">
        <f>IF(ISEVEN(W583),MAX('Pump Design Summary'!$D$28:$H$28)+50,0)</f>
        <v>50</v>
      </c>
      <c r="Z583" s="49"/>
    </row>
    <row r="584" spans="21:26" x14ac:dyDescent="0.25">
      <c r="U584" s="49"/>
      <c r="V584" s="49"/>
      <c r="W584" s="49">
        <v>581</v>
      </c>
      <c r="X584" s="49">
        <f>((('Pump Design Summary'!$E$16-'Pump Design Summary'!$D$16)/1000)*W584)+'Pump Design Summary'!$D$16</f>
        <v>0</v>
      </c>
      <c r="Y584" s="49">
        <f>IF(ISEVEN(W584),MAX('Pump Design Summary'!$D$28:$H$28)+50,0)</f>
        <v>0</v>
      </c>
      <c r="Z584" s="49"/>
    </row>
    <row r="585" spans="21:26" x14ac:dyDescent="0.25">
      <c r="U585" s="49"/>
      <c r="V585" s="49"/>
      <c r="W585" s="49">
        <v>582</v>
      </c>
      <c r="X585" s="49">
        <f>((('Pump Design Summary'!$E$16-'Pump Design Summary'!$D$16)/1000)*W585)+'Pump Design Summary'!$D$16</f>
        <v>0</v>
      </c>
      <c r="Y585" s="49">
        <f>IF(ISEVEN(W585),MAX('Pump Design Summary'!$D$28:$H$28)+50,0)</f>
        <v>50</v>
      </c>
      <c r="Z585" s="49"/>
    </row>
    <row r="586" spans="21:26" x14ac:dyDescent="0.25">
      <c r="U586" s="49"/>
      <c r="V586" s="49"/>
      <c r="W586" s="49">
        <v>583</v>
      </c>
      <c r="X586" s="49">
        <f>((('Pump Design Summary'!$E$16-'Pump Design Summary'!$D$16)/1000)*W586)+'Pump Design Summary'!$D$16</f>
        <v>0</v>
      </c>
      <c r="Y586" s="49">
        <f>IF(ISEVEN(W586),MAX('Pump Design Summary'!$D$28:$H$28)+50,0)</f>
        <v>0</v>
      </c>
      <c r="Z586" s="49"/>
    </row>
    <row r="587" spans="21:26" x14ac:dyDescent="0.25">
      <c r="U587" s="49"/>
      <c r="V587" s="49"/>
      <c r="W587" s="49">
        <v>584</v>
      </c>
      <c r="X587" s="49">
        <f>((('Pump Design Summary'!$E$16-'Pump Design Summary'!$D$16)/1000)*W587)+'Pump Design Summary'!$D$16</f>
        <v>0</v>
      </c>
      <c r="Y587" s="49">
        <f>IF(ISEVEN(W587),MAX('Pump Design Summary'!$D$28:$H$28)+50,0)</f>
        <v>50</v>
      </c>
      <c r="Z587" s="49"/>
    </row>
    <row r="588" spans="21:26" x14ac:dyDescent="0.25">
      <c r="U588" s="49"/>
      <c r="V588" s="49"/>
      <c r="W588" s="49">
        <v>585</v>
      </c>
      <c r="X588" s="49">
        <f>((('Pump Design Summary'!$E$16-'Pump Design Summary'!$D$16)/1000)*W588)+'Pump Design Summary'!$D$16</f>
        <v>0</v>
      </c>
      <c r="Y588" s="49">
        <f>IF(ISEVEN(W588),MAX('Pump Design Summary'!$D$28:$H$28)+50,0)</f>
        <v>0</v>
      </c>
      <c r="Z588" s="49"/>
    </row>
    <row r="589" spans="21:26" x14ac:dyDescent="0.25">
      <c r="U589" s="49"/>
      <c r="V589" s="49"/>
      <c r="W589" s="49">
        <v>586</v>
      </c>
      <c r="X589" s="49">
        <f>((('Pump Design Summary'!$E$16-'Pump Design Summary'!$D$16)/1000)*W589)+'Pump Design Summary'!$D$16</f>
        <v>0</v>
      </c>
      <c r="Y589" s="49">
        <f>IF(ISEVEN(W589),MAX('Pump Design Summary'!$D$28:$H$28)+50,0)</f>
        <v>50</v>
      </c>
      <c r="Z589" s="49"/>
    </row>
    <row r="590" spans="21:26" x14ac:dyDescent="0.25">
      <c r="U590" s="49"/>
      <c r="V590" s="49"/>
      <c r="W590" s="49">
        <v>587</v>
      </c>
      <c r="X590" s="49">
        <f>((('Pump Design Summary'!$E$16-'Pump Design Summary'!$D$16)/1000)*W590)+'Pump Design Summary'!$D$16</f>
        <v>0</v>
      </c>
      <c r="Y590" s="49">
        <f>IF(ISEVEN(W590),MAX('Pump Design Summary'!$D$28:$H$28)+50,0)</f>
        <v>0</v>
      </c>
      <c r="Z590" s="49"/>
    </row>
    <row r="591" spans="21:26" x14ac:dyDescent="0.25">
      <c r="U591" s="49"/>
      <c r="V591" s="49"/>
      <c r="W591" s="49">
        <v>588</v>
      </c>
      <c r="X591" s="49">
        <f>((('Pump Design Summary'!$E$16-'Pump Design Summary'!$D$16)/1000)*W591)+'Pump Design Summary'!$D$16</f>
        <v>0</v>
      </c>
      <c r="Y591" s="49">
        <f>IF(ISEVEN(W591),MAX('Pump Design Summary'!$D$28:$H$28)+50,0)</f>
        <v>50</v>
      </c>
      <c r="Z591" s="49"/>
    </row>
    <row r="592" spans="21:26" x14ac:dyDescent="0.25">
      <c r="U592" s="49"/>
      <c r="V592" s="49"/>
      <c r="W592" s="49">
        <v>589</v>
      </c>
      <c r="X592" s="49">
        <f>((('Pump Design Summary'!$E$16-'Pump Design Summary'!$D$16)/1000)*W592)+'Pump Design Summary'!$D$16</f>
        <v>0</v>
      </c>
      <c r="Y592" s="49">
        <f>IF(ISEVEN(W592),MAX('Pump Design Summary'!$D$28:$H$28)+50,0)</f>
        <v>0</v>
      </c>
      <c r="Z592" s="49"/>
    </row>
    <row r="593" spans="21:26" x14ac:dyDescent="0.25">
      <c r="U593" s="49"/>
      <c r="V593" s="49"/>
      <c r="W593" s="49">
        <v>590</v>
      </c>
      <c r="X593" s="49">
        <f>((('Pump Design Summary'!$E$16-'Pump Design Summary'!$D$16)/1000)*W593)+'Pump Design Summary'!$D$16</f>
        <v>0</v>
      </c>
      <c r="Y593" s="49">
        <f>IF(ISEVEN(W593),MAX('Pump Design Summary'!$D$28:$H$28)+50,0)</f>
        <v>50</v>
      </c>
      <c r="Z593" s="49"/>
    </row>
    <row r="594" spans="21:26" x14ac:dyDescent="0.25">
      <c r="U594" s="49"/>
      <c r="V594" s="49"/>
      <c r="W594" s="49">
        <v>591</v>
      </c>
      <c r="X594" s="49">
        <f>((('Pump Design Summary'!$E$16-'Pump Design Summary'!$D$16)/1000)*W594)+'Pump Design Summary'!$D$16</f>
        <v>0</v>
      </c>
      <c r="Y594" s="49">
        <f>IF(ISEVEN(W594),MAX('Pump Design Summary'!$D$28:$H$28)+50,0)</f>
        <v>0</v>
      </c>
      <c r="Z594" s="49"/>
    </row>
    <row r="595" spans="21:26" x14ac:dyDescent="0.25">
      <c r="U595" s="49"/>
      <c r="V595" s="49"/>
      <c r="W595" s="49">
        <v>592</v>
      </c>
      <c r="X595" s="49">
        <f>((('Pump Design Summary'!$E$16-'Pump Design Summary'!$D$16)/1000)*W595)+'Pump Design Summary'!$D$16</f>
        <v>0</v>
      </c>
      <c r="Y595" s="49">
        <f>IF(ISEVEN(W595),MAX('Pump Design Summary'!$D$28:$H$28)+50,0)</f>
        <v>50</v>
      </c>
      <c r="Z595" s="49"/>
    </row>
    <row r="596" spans="21:26" x14ac:dyDescent="0.25">
      <c r="U596" s="49"/>
      <c r="V596" s="49"/>
      <c r="W596" s="49">
        <v>593</v>
      </c>
      <c r="X596" s="49">
        <f>((('Pump Design Summary'!$E$16-'Pump Design Summary'!$D$16)/1000)*W596)+'Pump Design Summary'!$D$16</f>
        <v>0</v>
      </c>
      <c r="Y596" s="49">
        <f>IF(ISEVEN(W596),MAX('Pump Design Summary'!$D$28:$H$28)+50,0)</f>
        <v>0</v>
      </c>
      <c r="Z596" s="49"/>
    </row>
    <row r="597" spans="21:26" x14ac:dyDescent="0.25">
      <c r="U597" s="49"/>
      <c r="V597" s="49"/>
      <c r="W597" s="49">
        <v>594</v>
      </c>
      <c r="X597" s="49">
        <f>((('Pump Design Summary'!$E$16-'Pump Design Summary'!$D$16)/1000)*W597)+'Pump Design Summary'!$D$16</f>
        <v>0</v>
      </c>
      <c r="Y597" s="49">
        <f>IF(ISEVEN(W597),MAX('Pump Design Summary'!$D$28:$H$28)+50,0)</f>
        <v>50</v>
      </c>
      <c r="Z597" s="49"/>
    </row>
    <row r="598" spans="21:26" x14ac:dyDescent="0.25">
      <c r="U598" s="49"/>
      <c r="V598" s="49"/>
      <c r="W598" s="49">
        <v>595</v>
      </c>
      <c r="X598" s="49">
        <f>((('Pump Design Summary'!$E$16-'Pump Design Summary'!$D$16)/1000)*W598)+'Pump Design Summary'!$D$16</f>
        <v>0</v>
      </c>
      <c r="Y598" s="49">
        <f>IF(ISEVEN(W598),MAX('Pump Design Summary'!$D$28:$H$28)+50,0)</f>
        <v>0</v>
      </c>
      <c r="Z598" s="49"/>
    </row>
    <row r="599" spans="21:26" x14ac:dyDescent="0.25">
      <c r="U599" s="49"/>
      <c r="V599" s="49"/>
      <c r="W599" s="49">
        <v>596</v>
      </c>
      <c r="X599" s="49">
        <f>((('Pump Design Summary'!$E$16-'Pump Design Summary'!$D$16)/1000)*W599)+'Pump Design Summary'!$D$16</f>
        <v>0</v>
      </c>
      <c r="Y599" s="49">
        <f>IF(ISEVEN(W599),MAX('Pump Design Summary'!$D$28:$H$28)+50,0)</f>
        <v>50</v>
      </c>
      <c r="Z599" s="49"/>
    </row>
    <row r="600" spans="21:26" x14ac:dyDescent="0.25">
      <c r="U600" s="49"/>
      <c r="V600" s="49"/>
      <c r="W600" s="49">
        <v>597</v>
      </c>
      <c r="X600" s="49">
        <f>((('Pump Design Summary'!$E$16-'Pump Design Summary'!$D$16)/1000)*W600)+'Pump Design Summary'!$D$16</f>
        <v>0</v>
      </c>
      <c r="Y600" s="49">
        <f>IF(ISEVEN(W600),MAX('Pump Design Summary'!$D$28:$H$28)+50,0)</f>
        <v>0</v>
      </c>
      <c r="Z600" s="49"/>
    </row>
    <row r="601" spans="21:26" x14ac:dyDescent="0.25">
      <c r="U601" s="49"/>
      <c r="V601" s="49"/>
      <c r="W601" s="49">
        <v>598</v>
      </c>
      <c r="X601" s="49">
        <f>((('Pump Design Summary'!$E$16-'Pump Design Summary'!$D$16)/1000)*W601)+'Pump Design Summary'!$D$16</f>
        <v>0</v>
      </c>
      <c r="Y601" s="49">
        <f>IF(ISEVEN(W601),MAX('Pump Design Summary'!$D$28:$H$28)+50,0)</f>
        <v>50</v>
      </c>
      <c r="Z601" s="49"/>
    </row>
    <row r="602" spans="21:26" x14ac:dyDescent="0.25">
      <c r="U602" s="49"/>
      <c r="V602" s="49"/>
      <c r="W602" s="49">
        <v>599</v>
      </c>
      <c r="X602" s="49">
        <f>((('Pump Design Summary'!$E$16-'Pump Design Summary'!$D$16)/1000)*W602)+'Pump Design Summary'!$D$16</f>
        <v>0</v>
      </c>
      <c r="Y602" s="49">
        <f>IF(ISEVEN(W602),MAX('Pump Design Summary'!$D$28:$H$28)+50,0)</f>
        <v>0</v>
      </c>
      <c r="Z602" s="49"/>
    </row>
    <row r="603" spans="21:26" x14ac:dyDescent="0.25">
      <c r="U603" s="49"/>
      <c r="V603" s="49"/>
      <c r="W603" s="49">
        <v>600</v>
      </c>
      <c r="X603" s="49">
        <f>((('Pump Design Summary'!$E$16-'Pump Design Summary'!$D$16)/1000)*W603)+'Pump Design Summary'!$D$16</f>
        <v>0</v>
      </c>
      <c r="Y603" s="49">
        <f>IF(ISEVEN(W603),MAX('Pump Design Summary'!$D$28:$H$28)+50,0)</f>
        <v>50</v>
      </c>
      <c r="Z603" s="49"/>
    </row>
    <row r="604" spans="21:26" x14ac:dyDescent="0.25">
      <c r="U604" s="49"/>
      <c r="V604" s="49"/>
      <c r="W604" s="49">
        <v>601</v>
      </c>
      <c r="X604" s="49">
        <f>((('Pump Design Summary'!$E$16-'Pump Design Summary'!$D$16)/1000)*W604)+'Pump Design Summary'!$D$16</f>
        <v>0</v>
      </c>
      <c r="Y604" s="49">
        <f>IF(ISEVEN(W604),MAX('Pump Design Summary'!$D$28:$H$28)+50,0)</f>
        <v>0</v>
      </c>
      <c r="Z604" s="49"/>
    </row>
    <row r="605" spans="21:26" x14ac:dyDescent="0.25">
      <c r="U605" s="49"/>
      <c r="V605" s="49"/>
      <c r="W605" s="49">
        <v>602</v>
      </c>
      <c r="X605" s="49">
        <f>((('Pump Design Summary'!$E$16-'Pump Design Summary'!$D$16)/1000)*W605)+'Pump Design Summary'!$D$16</f>
        <v>0</v>
      </c>
      <c r="Y605" s="49">
        <f>IF(ISEVEN(W605),MAX('Pump Design Summary'!$D$28:$H$28)+50,0)</f>
        <v>50</v>
      </c>
      <c r="Z605" s="49"/>
    </row>
    <row r="606" spans="21:26" x14ac:dyDescent="0.25">
      <c r="U606" s="49"/>
      <c r="V606" s="49"/>
      <c r="W606" s="49">
        <v>603</v>
      </c>
      <c r="X606" s="49">
        <f>((('Pump Design Summary'!$E$16-'Pump Design Summary'!$D$16)/1000)*W606)+'Pump Design Summary'!$D$16</f>
        <v>0</v>
      </c>
      <c r="Y606" s="49">
        <f>IF(ISEVEN(W606),MAX('Pump Design Summary'!$D$28:$H$28)+50,0)</f>
        <v>0</v>
      </c>
      <c r="Z606" s="49"/>
    </row>
    <row r="607" spans="21:26" x14ac:dyDescent="0.25">
      <c r="U607" s="49"/>
      <c r="V607" s="49"/>
      <c r="W607" s="49">
        <v>604</v>
      </c>
      <c r="X607" s="49">
        <f>((('Pump Design Summary'!$E$16-'Pump Design Summary'!$D$16)/1000)*W607)+'Pump Design Summary'!$D$16</f>
        <v>0</v>
      </c>
      <c r="Y607" s="49">
        <f>IF(ISEVEN(W607),MAX('Pump Design Summary'!$D$28:$H$28)+50,0)</f>
        <v>50</v>
      </c>
      <c r="Z607" s="49"/>
    </row>
    <row r="608" spans="21:26" x14ac:dyDescent="0.25">
      <c r="U608" s="49"/>
      <c r="V608" s="49"/>
      <c r="W608" s="49">
        <v>605</v>
      </c>
      <c r="X608" s="49">
        <f>((('Pump Design Summary'!$E$16-'Pump Design Summary'!$D$16)/1000)*W608)+'Pump Design Summary'!$D$16</f>
        <v>0</v>
      </c>
      <c r="Y608" s="49">
        <f>IF(ISEVEN(W608),MAX('Pump Design Summary'!$D$28:$H$28)+50,0)</f>
        <v>0</v>
      </c>
      <c r="Z608" s="49"/>
    </row>
    <row r="609" spans="21:26" x14ac:dyDescent="0.25">
      <c r="U609" s="49"/>
      <c r="V609" s="49"/>
      <c r="W609" s="49">
        <v>606</v>
      </c>
      <c r="X609" s="49">
        <f>((('Pump Design Summary'!$E$16-'Pump Design Summary'!$D$16)/1000)*W609)+'Pump Design Summary'!$D$16</f>
        <v>0</v>
      </c>
      <c r="Y609" s="49">
        <f>IF(ISEVEN(W609),MAX('Pump Design Summary'!$D$28:$H$28)+50,0)</f>
        <v>50</v>
      </c>
      <c r="Z609" s="49"/>
    </row>
    <row r="610" spans="21:26" x14ac:dyDescent="0.25">
      <c r="U610" s="49"/>
      <c r="V610" s="49"/>
      <c r="W610" s="49">
        <v>607</v>
      </c>
      <c r="X610" s="49">
        <f>((('Pump Design Summary'!$E$16-'Pump Design Summary'!$D$16)/1000)*W610)+'Pump Design Summary'!$D$16</f>
        <v>0</v>
      </c>
      <c r="Y610" s="49">
        <f>IF(ISEVEN(W610),MAX('Pump Design Summary'!$D$28:$H$28)+50,0)</f>
        <v>0</v>
      </c>
      <c r="Z610" s="49"/>
    </row>
    <row r="611" spans="21:26" x14ac:dyDescent="0.25">
      <c r="U611" s="49"/>
      <c r="V611" s="49"/>
      <c r="W611" s="49">
        <v>608</v>
      </c>
      <c r="X611" s="49">
        <f>((('Pump Design Summary'!$E$16-'Pump Design Summary'!$D$16)/1000)*W611)+'Pump Design Summary'!$D$16</f>
        <v>0</v>
      </c>
      <c r="Y611" s="49">
        <f>IF(ISEVEN(W611),MAX('Pump Design Summary'!$D$28:$H$28)+50,0)</f>
        <v>50</v>
      </c>
      <c r="Z611" s="49"/>
    </row>
    <row r="612" spans="21:26" x14ac:dyDescent="0.25">
      <c r="U612" s="49"/>
      <c r="V612" s="49"/>
      <c r="W612" s="49">
        <v>609</v>
      </c>
      <c r="X612" s="49">
        <f>((('Pump Design Summary'!$E$16-'Pump Design Summary'!$D$16)/1000)*W612)+'Pump Design Summary'!$D$16</f>
        <v>0</v>
      </c>
      <c r="Y612" s="49">
        <f>IF(ISEVEN(W612),MAX('Pump Design Summary'!$D$28:$H$28)+50,0)</f>
        <v>0</v>
      </c>
      <c r="Z612" s="49"/>
    </row>
    <row r="613" spans="21:26" x14ac:dyDescent="0.25">
      <c r="U613" s="49"/>
      <c r="V613" s="49"/>
      <c r="W613" s="49">
        <v>610</v>
      </c>
      <c r="X613" s="49">
        <f>((('Pump Design Summary'!$E$16-'Pump Design Summary'!$D$16)/1000)*W613)+'Pump Design Summary'!$D$16</f>
        <v>0</v>
      </c>
      <c r="Y613" s="49">
        <f>IF(ISEVEN(W613),MAX('Pump Design Summary'!$D$28:$H$28)+50,0)</f>
        <v>50</v>
      </c>
      <c r="Z613" s="49"/>
    </row>
    <row r="614" spans="21:26" x14ac:dyDescent="0.25">
      <c r="U614" s="49"/>
      <c r="V614" s="49"/>
      <c r="W614" s="49">
        <v>611</v>
      </c>
      <c r="X614" s="49">
        <f>((('Pump Design Summary'!$E$16-'Pump Design Summary'!$D$16)/1000)*W614)+'Pump Design Summary'!$D$16</f>
        <v>0</v>
      </c>
      <c r="Y614" s="49">
        <f>IF(ISEVEN(W614),MAX('Pump Design Summary'!$D$28:$H$28)+50,0)</f>
        <v>0</v>
      </c>
      <c r="Z614" s="49"/>
    </row>
    <row r="615" spans="21:26" x14ac:dyDescent="0.25">
      <c r="U615" s="49"/>
      <c r="V615" s="49"/>
      <c r="W615" s="49">
        <v>612</v>
      </c>
      <c r="X615" s="49">
        <f>((('Pump Design Summary'!$E$16-'Pump Design Summary'!$D$16)/1000)*W615)+'Pump Design Summary'!$D$16</f>
        <v>0</v>
      </c>
      <c r="Y615" s="49">
        <f>IF(ISEVEN(W615),MAX('Pump Design Summary'!$D$28:$H$28)+50,0)</f>
        <v>50</v>
      </c>
      <c r="Z615" s="49"/>
    </row>
    <row r="616" spans="21:26" x14ac:dyDescent="0.25">
      <c r="U616" s="49"/>
      <c r="V616" s="49"/>
      <c r="W616" s="49">
        <v>613</v>
      </c>
      <c r="X616" s="49">
        <f>((('Pump Design Summary'!$E$16-'Pump Design Summary'!$D$16)/1000)*W616)+'Pump Design Summary'!$D$16</f>
        <v>0</v>
      </c>
      <c r="Y616" s="49">
        <f>IF(ISEVEN(W616),MAX('Pump Design Summary'!$D$28:$H$28)+50,0)</f>
        <v>0</v>
      </c>
      <c r="Z616" s="49"/>
    </row>
    <row r="617" spans="21:26" x14ac:dyDescent="0.25">
      <c r="U617" s="49"/>
      <c r="V617" s="49"/>
      <c r="W617" s="49">
        <v>614</v>
      </c>
      <c r="X617" s="49">
        <f>((('Pump Design Summary'!$E$16-'Pump Design Summary'!$D$16)/1000)*W617)+'Pump Design Summary'!$D$16</f>
        <v>0</v>
      </c>
      <c r="Y617" s="49">
        <f>IF(ISEVEN(W617),MAX('Pump Design Summary'!$D$28:$H$28)+50,0)</f>
        <v>50</v>
      </c>
      <c r="Z617" s="49"/>
    </row>
    <row r="618" spans="21:26" x14ac:dyDescent="0.25">
      <c r="U618" s="49"/>
      <c r="V618" s="49"/>
      <c r="W618" s="49">
        <v>615</v>
      </c>
      <c r="X618" s="49">
        <f>((('Pump Design Summary'!$E$16-'Pump Design Summary'!$D$16)/1000)*W618)+'Pump Design Summary'!$D$16</f>
        <v>0</v>
      </c>
      <c r="Y618" s="49">
        <f>IF(ISEVEN(W618),MAX('Pump Design Summary'!$D$28:$H$28)+50,0)</f>
        <v>0</v>
      </c>
      <c r="Z618" s="49"/>
    </row>
    <row r="619" spans="21:26" x14ac:dyDescent="0.25">
      <c r="U619" s="49"/>
      <c r="V619" s="49"/>
      <c r="W619" s="49">
        <v>616</v>
      </c>
      <c r="X619" s="49">
        <f>((('Pump Design Summary'!$E$16-'Pump Design Summary'!$D$16)/1000)*W619)+'Pump Design Summary'!$D$16</f>
        <v>0</v>
      </c>
      <c r="Y619" s="49">
        <f>IF(ISEVEN(W619),MAX('Pump Design Summary'!$D$28:$H$28)+50,0)</f>
        <v>50</v>
      </c>
      <c r="Z619" s="49"/>
    </row>
    <row r="620" spans="21:26" x14ac:dyDescent="0.25">
      <c r="U620" s="49"/>
      <c r="V620" s="49"/>
      <c r="W620" s="49">
        <v>617</v>
      </c>
      <c r="X620" s="49">
        <f>((('Pump Design Summary'!$E$16-'Pump Design Summary'!$D$16)/1000)*W620)+'Pump Design Summary'!$D$16</f>
        <v>0</v>
      </c>
      <c r="Y620" s="49">
        <f>IF(ISEVEN(W620),MAX('Pump Design Summary'!$D$28:$H$28)+50,0)</f>
        <v>0</v>
      </c>
      <c r="Z620" s="49"/>
    </row>
    <row r="621" spans="21:26" x14ac:dyDescent="0.25">
      <c r="U621" s="49"/>
      <c r="V621" s="49"/>
      <c r="W621" s="49">
        <v>618</v>
      </c>
      <c r="X621" s="49">
        <f>((('Pump Design Summary'!$E$16-'Pump Design Summary'!$D$16)/1000)*W621)+'Pump Design Summary'!$D$16</f>
        <v>0</v>
      </c>
      <c r="Y621" s="49">
        <f>IF(ISEVEN(W621),MAX('Pump Design Summary'!$D$28:$H$28)+50,0)</f>
        <v>50</v>
      </c>
      <c r="Z621" s="49"/>
    </row>
    <row r="622" spans="21:26" x14ac:dyDescent="0.25">
      <c r="U622" s="49"/>
      <c r="V622" s="49"/>
      <c r="W622" s="49">
        <v>619</v>
      </c>
      <c r="X622" s="49">
        <f>((('Pump Design Summary'!$E$16-'Pump Design Summary'!$D$16)/1000)*W622)+'Pump Design Summary'!$D$16</f>
        <v>0</v>
      </c>
      <c r="Y622" s="49">
        <f>IF(ISEVEN(W622),MAX('Pump Design Summary'!$D$28:$H$28)+50,0)</f>
        <v>0</v>
      </c>
      <c r="Z622" s="49"/>
    </row>
    <row r="623" spans="21:26" x14ac:dyDescent="0.25">
      <c r="U623" s="49"/>
      <c r="V623" s="49"/>
      <c r="W623" s="49">
        <v>620</v>
      </c>
      <c r="X623" s="49">
        <f>((('Pump Design Summary'!$E$16-'Pump Design Summary'!$D$16)/1000)*W623)+'Pump Design Summary'!$D$16</f>
        <v>0</v>
      </c>
      <c r="Y623" s="49">
        <f>IF(ISEVEN(W623),MAX('Pump Design Summary'!$D$28:$H$28)+50,0)</f>
        <v>50</v>
      </c>
      <c r="Z623" s="49"/>
    </row>
    <row r="624" spans="21:26" x14ac:dyDescent="0.25">
      <c r="U624" s="49"/>
      <c r="V624" s="49"/>
      <c r="W624" s="49">
        <v>621</v>
      </c>
      <c r="X624" s="49">
        <f>((('Pump Design Summary'!$E$16-'Pump Design Summary'!$D$16)/1000)*W624)+'Pump Design Summary'!$D$16</f>
        <v>0</v>
      </c>
      <c r="Y624" s="49">
        <f>IF(ISEVEN(W624),MAX('Pump Design Summary'!$D$28:$H$28)+50,0)</f>
        <v>0</v>
      </c>
      <c r="Z624" s="49"/>
    </row>
    <row r="625" spans="21:26" x14ac:dyDescent="0.25">
      <c r="U625" s="49"/>
      <c r="V625" s="49"/>
      <c r="W625" s="49">
        <v>622</v>
      </c>
      <c r="X625" s="49">
        <f>((('Pump Design Summary'!$E$16-'Pump Design Summary'!$D$16)/1000)*W625)+'Pump Design Summary'!$D$16</f>
        <v>0</v>
      </c>
      <c r="Y625" s="49">
        <f>IF(ISEVEN(W625),MAX('Pump Design Summary'!$D$28:$H$28)+50,0)</f>
        <v>50</v>
      </c>
      <c r="Z625" s="49"/>
    </row>
    <row r="626" spans="21:26" x14ac:dyDescent="0.25">
      <c r="U626" s="49"/>
      <c r="V626" s="49"/>
      <c r="W626" s="49">
        <v>623</v>
      </c>
      <c r="X626" s="49">
        <f>((('Pump Design Summary'!$E$16-'Pump Design Summary'!$D$16)/1000)*W626)+'Pump Design Summary'!$D$16</f>
        <v>0</v>
      </c>
      <c r="Y626" s="49">
        <f>IF(ISEVEN(W626),MAX('Pump Design Summary'!$D$28:$H$28)+50,0)</f>
        <v>0</v>
      </c>
      <c r="Z626" s="49"/>
    </row>
    <row r="627" spans="21:26" x14ac:dyDescent="0.25">
      <c r="U627" s="49"/>
      <c r="V627" s="49"/>
      <c r="W627" s="49">
        <v>624</v>
      </c>
      <c r="X627" s="49">
        <f>((('Pump Design Summary'!$E$16-'Pump Design Summary'!$D$16)/1000)*W627)+'Pump Design Summary'!$D$16</f>
        <v>0</v>
      </c>
      <c r="Y627" s="49">
        <f>IF(ISEVEN(W627),MAX('Pump Design Summary'!$D$28:$H$28)+50,0)</f>
        <v>50</v>
      </c>
      <c r="Z627" s="49"/>
    </row>
    <row r="628" spans="21:26" x14ac:dyDescent="0.25">
      <c r="U628" s="49"/>
      <c r="V628" s="49"/>
      <c r="W628" s="49">
        <v>625</v>
      </c>
      <c r="X628" s="49">
        <f>((('Pump Design Summary'!$E$16-'Pump Design Summary'!$D$16)/1000)*W628)+'Pump Design Summary'!$D$16</f>
        <v>0</v>
      </c>
      <c r="Y628" s="49">
        <f>IF(ISEVEN(W628),MAX('Pump Design Summary'!$D$28:$H$28)+50,0)</f>
        <v>0</v>
      </c>
      <c r="Z628" s="49"/>
    </row>
    <row r="629" spans="21:26" x14ac:dyDescent="0.25">
      <c r="U629" s="49"/>
      <c r="V629" s="49"/>
      <c r="W629" s="49">
        <v>626</v>
      </c>
      <c r="X629" s="49">
        <f>((('Pump Design Summary'!$E$16-'Pump Design Summary'!$D$16)/1000)*W629)+'Pump Design Summary'!$D$16</f>
        <v>0</v>
      </c>
      <c r="Y629" s="49">
        <f>IF(ISEVEN(W629),MAX('Pump Design Summary'!$D$28:$H$28)+50,0)</f>
        <v>50</v>
      </c>
      <c r="Z629" s="49"/>
    </row>
    <row r="630" spans="21:26" x14ac:dyDescent="0.25">
      <c r="U630" s="49"/>
      <c r="V630" s="49"/>
      <c r="W630" s="49">
        <v>627</v>
      </c>
      <c r="X630" s="49">
        <f>((('Pump Design Summary'!$E$16-'Pump Design Summary'!$D$16)/1000)*W630)+'Pump Design Summary'!$D$16</f>
        <v>0</v>
      </c>
      <c r="Y630" s="49">
        <f>IF(ISEVEN(W630),MAX('Pump Design Summary'!$D$28:$H$28)+50,0)</f>
        <v>0</v>
      </c>
      <c r="Z630" s="49"/>
    </row>
    <row r="631" spans="21:26" x14ac:dyDescent="0.25">
      <c r="U631" s="49"/>
      <c r="V631" s="49"/>
      <c r="W631" s="49">
        <v>628</v>
      </c>
      <c r="X631" s="49">
        <f>((('Pump Design Summary'!$E$16-'Pump Design Summary'!$D$16)/1000)*W631)+'Pump Design Summary'!$D$16</f>
        <v>0</v>
      </c>
      <c r="Y631" s="49">
        <f>IF(ISEVEN(W631),MAX('Pump Design Summary'!$D$28:$H$28)+50,0)</f>
        <v>50</v>
      </c>
      <c r="Z631" s="49"/>
    </row>
    <row r="632" spans="21:26" x14ac:dyDescent="0.25">
      <c r="U632" s="49"/>
      <c r="V632" s="49"/>
      <c r="W632" s="49">
        <v>629</v>
      </c>
      <c r="X632" s="49">
        <f>((('Pump Design Summary'!$E$16-'Pump Design Summary'!$D$16)/1000)*W632)+'Pump Design Summary'!$D$16</f>
        <v>0</v>
      </c>
      <c r="Y632" s="49">
        <f>IF(ISEVEN(W632),MAX('Pump Design Summary'!$D$28:$H$28)+50,0)</f>
        <v>0</v>
      </c>
      <c r="Z632" s="49"/>
    </row>
    <row r="633" spans="21:26" x14ac:dyDescent="0.25">
      <c r="U633" s="49"/>
      <c r="V633" s="49"/>
      <c r="W633" s="49">
        <v>630</v>
      </c>
      <c r="X633" s="49">
        <f>((('Pump Design Summary'!$E$16-'Pump Design Summary'!$D$16)/1000)*W633)+'Pump Design Summary'!$D$16</f>
        <v>0</v>
      </c>
      <c r="Y633" s="49">
        <f>IF(ISEVEN(W633),MAX('Pump Design Summary'!$D$28:$H$28)+50,0)</f>
        <v>50</v>
      </c>
      <c r="Z633" s="49"/>
    </row>
    <row r="634" spans="21:26" x14ac:dyDescent="0.25">
      <c r="U634" s="49"/>
      <c r="V634" s="49"/>
      <c r="W634" s="49">
        <v>631</v>
      </c>
      <c r="X634" s="49">
        <f>((('Pump Design Summary'!$E$16-'Pump Design Summary'!$D$16)/1000)*W634)+'Pump Design Summary'!$D$16</f>
        <v>0</v>
      </c>
      <c r="Y634" s="49">
        <f>IF(ISEVEN(W634),MAX('Pump Design Summary'!$D$28:$H$28)+50,0)</f>
        <v>0</v>
      </c>
      <c r="Z634" s="49"/>
    </row>
    <row r="635" spans="21:26" x14ac:dyDescent="0.25">
      <c r="U635" s="49"/>
      <c r="V635" s="49"/>
      <c r="W635" s="49">
        <v>632</v>
      </c>
      <c r="X635" s="49">
        <f>((('Pump Design Summary'!$E$16-'Pump Design Summary'!$D$16)/1000)*W635)+'Pump Design Summary'!$D$16</f>
        <v>0</v>
      </c>
      <c r="Y635" s="49">
        <f>IF(ISEVEN(W635),MAX('Pump Design Summary'!$D$28:$H$28)+50,0)</f>
        <v>50</v>
      </c>
      <c r="Z635" s="49"/>
    </row>
    <row r="636" spans="21:26" x14ac:dyDescent="0.25">
      <c r="U636" s="49"/>
      <c r="V636" s="49"/>
      <c r="W636" s="49">
        <v>633</v>
      </c>
      <c r="X636" s="49">
        <f>((('Pump Design Summary'!$E$16-'Pump Design Summary'!$D$16)/1000)*W636)+'Pump Design Summary'!$D$16</f>
        <v>0</v>
      </c>
      <c r="Y636" s="49">
        <f>IF(ISEVEN(W636),MAX('Pump Design Summary'!$D$28:$H$28)+50,0)</f>
        <v>0</v>
      </c>
      <c r="Z636" s="49"/>
    </row>
    <row r="637" spans="21:26" x14ac:dyDescent="0.25">
      <c r="U637" s="49"/>
      <c r="V637" s="49"/>
      <c r="W637" s="49">
        <v>634</v>
      </c>
      <c r="X637" s="49">
        <f>((('Pump Design Summary'!$E$16-'Pump Design Summary'!$D$16)/1000)*W637)+'Pump Design Summary'!$D$16</f>
        <v>0</v>
      </c>
      <c r="Y637" s="49">
        <f>IF(ISEVEN(W637),MAX('Pump Design Summary'!$D$28:$H$28)+50,0)</f>
        <v>50</v>
      </c>
      <c r="Z637" s="49"/>
    </row>
    <row r="638" spans="21:26" x14ac:dyDescent="0.25">
      <c r="U638" s="49"/>
      <c r="V638" s="49"/>
      <c r="W638" s="49">
        <v>635</v>
      </c>
      <c r="X638" s="49">
        <f>((('Pump Design Summary'!$E$16-'Pump Design Summary'!$D$16)/1000)*W638)+'Pump Design Summary'!$D$16</f>
        <v>0</v>
      </c>
      <c r="Y638" s="49">
        <f>IF(ISEVEN(W638),MAX('Pump Design Summary'!$D$28:$H$28)+50,0)</f>
        <v>0</v>
      </c>
      <c r="Z638" s="49"/>
    </row>
    <row r="639" spans="21:26" x14ac:dyDescent="0.25">
      <c r="U639" s="49"/>
      <c r="V639" s="49"/>
      <c r="W639" s="49">
        <v>636</v>
      </c>
      <c r="X639" s="49">
        <f>((('Pump Design Summary'!$E$16-'Pump Design Summary'!$D$16)/1000)*W639)+'Pump Design Summary'!$D$16</f>
        <v>0</v>
      </c>
      <c r="Y639" s="49">
        <f>IF(ISEVEN(W639),MAX('Pump Design Summary'!$D$28:$H$28)+50,0)</f>
        <v>50</v>
      </c>
      <c r="Z639" s="49"/>
    </row>
    <row r="640" spans="21:26" x14ac:dyDescent="0.25">
      <c r="U640" s="49"/>
      <c r="V640" s="49"/>
      <c r="W640" s="49">
        <v>637</v>
      </c>
      <c r="X640" s="49">
        <f>((('Pump Design Summary'!$E$16-'Pump Design Summary'!$D$16)/1000)*W640)+'Pump Design Summary'!$D$16</f>
        <v>0</v>
      </c>
      <c r="Y640" s="49">
        <f>IF(ISEVEN(W640),MAX('Pump Design Summary'!$D$28:$H$28)+50,0)</f>
        <v>0</v>
      </c>
      <c r="Z640" s="49"/>
    </row>
    <row r="641" spans="21:26" x14ac:dyDescent="0.25">
      <c r="U641" s="49"/>
      <c r="V641" s="49"/>
      <c r="W641" s="49">
        <v>638</v>
      </c>
      <c r="X641" s="49">
        <f>((('Pump Design Summary'!$E$16-'Pump Design Summary'!$D$16)/1000)*W641)+'Pump Design Summary'!$D$16</f>
        <v>0</v>
      </c>
      <c r="Y641" s="49">
        <f>IF(ISEVEN(W641),MAX('Pump Design Summary'!$D$28:$H$28)+50,0)</f>
        <v>50</v>
      </c>
      <c r="Z641" s="49"/>
    </row>
    <row r="642" spans="21:26" x14ac:dyDescent="0.25">
      <c r="U642" s="49"/>
      <c r="V642" s="49"/>
      <c r="W642" s="49">
        <v>639</v>
      </c>
      <c r="X642" s="49">
        <f>((('Pump Design Summary'!$E$16-'Pump Design Summary'!$D$16)/1000)*W642)+'Pump Design Summary'!$D$16</f>
        <v>0</v>
      </c>
      <c r="Y642" s="49">
        <f>IF(ISEVEN(W642),MAX('Pump Design Summary'!$D$28:$H$28)+50,0)</f>
        <v>0</v>
      </c>
      <c r="Z642" s="49"/>
    </row>
    <row r="643" spans="21:26" x14ac:dyDescent="0.25">
      <c r="U643" s="49"/>
      <c r="V643" s="49"/>
      <c r="W643" s="49">
        <v>640</v>
      </c>
      <c r="X643" s="49">
        <f>((('Pump Design Summary'!$E$16-'Pump Design Summary'!$D$16)/1000)*W643)+'Pump Design Summary'!$D$16</f>
        <v>0</v>
      </c>
      <c r="Y643" s="49">
        <f>IF(ISEVEN(W643),MAX('Pump Design Summary'!$D$28:$H$28)+50,0)</f>
        <v>50</v>
      </c>
      <c r="Z643" s="49"/>
    </row>
    <row r="644" spans="21:26" x14ac:dyDescent="0.25">
      <c r="U644" s="49"/>
      <c r="V644" s="49"/>
      <c r="W644" s="49">
        <v>641</v>
      </c>
      <c r="X644" s="49">
        <f>((('Pump Design Summary'!$E$16-'Pump Design Summary'!$D$16)/1000)*W644)+'Pump Design Summary'!$D$16</f>
        <v>0</v>
      </c>
      <c r="Y644" s="49">
        <f>IF(ISEVEN(W644),MAX('Pump Design Summary'!$D$28:$H$28)+50,0)</f>
        <v>0</v>
      </c>
      <c r="Z644" s="49"/>
    </row>
    <row r="645" spans="21:26" x14ac:dyDescent="0.25">
      <c r="U645" s="49"/>
      <c r="V645" s="49"/>
      <c r="W645" s="49">
        <v>642</v>
      </c>
      <c r="X645" s="49">
        <f>((('Pump Design Summary'!$E$16-'Pump Design Summary'!$D$16)/1000)*W645)+'Pump Design Summary'!$D$16</f>
        <v>0</v>
      </c>
      <c r="Y645" s="49">
        <f>IF(ISEVEN(W645),MAX('Pump Design Summary'!$D$28:$H$28)+50,0)</f>
        <v>50</v>
      </c>
      <c r="Z645" s="49"/>
    </row>
    <row r="646" spans="21:26" x14ac:dyDescent="0.25">
      <c r="U646" s="49"/>
      <c r="V646" s="49"/>
      <c r="W646" s="49">
        <v>643</v>
      </c>
      <c r="X646" s="49">
        <f>((('Pump Design Summary'!$E$16-'Pump Design Summary'!$D$16)/1000)*W646)+'Pump Design Summary'!$D$16</f>
        <v>0</v>
      </c>
      <c r="Y646" s="49">
        <f>IF(ISEVEN(W646),MAX('Pump Design Summary'!$D$28:$H$28)+50,0)</f>
        <v>0</v>
      </c>
      <c r="Z646" s="49"/>
    </row>
    <row r="647" spans="21:26" x14ac:dyDescent="0.25">
      <c r="U647" s="49"/>
      <c r="V647" s="49"/>
      <c r="W647" s="49">
        <v>644</v>
      </c>
      <c r="X647" s="49">
        <f>((('Pump Design Summary'!$E$16-'Pump Design Summary'!$D$16)/1000)*W647)+'Pump Design Summary'!$D$16</f>
        <v>0</v>
      </c>
      <c r="Y647" s="49">
        <f>IF(ISEVEN(W647),MAX('Pump Design Summary'!$D$28:$H$28)+50,0)</f>
        <v>50</v>
      </c>
      <c r="Z647" s="49"/>
    </row>
    <row r="648" spans="21:26" x14ac:dyDescent="0.25">
      <c r="U648" s="49"/>
      <c r="V648" s="49"/>
      <c r="W648" s="49">
        <v>645</v>
      </c>
      <c r="X648" s="49">
        <f>((('Pump Design Summary'!$E$16-'Pump Design Summary'!$D$16)/1000)*W648)+'Pump Design Summary'!$D$16</f>
        <v>0</v>
      </c>
      <c r="Y648" s="49">
        <f>IF(ISEVEN(W648),MAX('Pump Design Summary'!$D$28:$H$28)+50,0)</f>
        <v>0</v>
      </c>
      <c r="Z648" s="49"/>
    </row>
    <row r="649" spans="21:26" x14ac:dyDescent="0.25">
      <c r="U649" s="49"/>
      <c r="V649" s="49"/>
      <c r="W649" s="49">
        <v>646</v>
      </c>
      <c r="X649" s="49">
        <f>((('Pump Design Summary'!$E$16-'Pump Design Summary'!$D$16)/1000)*W649)+'Pump Design Summary'!$D$16</f>
        <v>0</v>
      </c>
      <c r="Y649" s="49">
        <f>IF(ISEVEN(W649),MAX('Pump Design Summary'!$D$28:$H$28)+50,0)</f>
        <v>50</v>
      </c>
      <c r="Z649" s="49"/>
    </row>
    <row r="650" spans="21:26" x14ac:dyDescent="0.25">
      <c r="U650" s="49"/>
      <c r="V650" s="49"/>
      <c r="W650" s="49">
        <v>647</v>
      </c>
      <c r="X650" s="49">
        <f>((('Pump Design Summary'!$E$16-'Pump Design Summary'!$D$16)/1000)*W650)+'Pump Design Summary'!$D$16</f>
        <v>0</v>
      </c>
      <c r="Y650" s="49">
        <f>IF(ISEVEN(W650),MAX('Pump Design Summary'!$D$28:$H$28)+50,0)</f>
        <v>0</v>
      </c>
      <c r="Z650" s="49"/>
    </row>
    <row r="651" spans="21:26" x14ac:dyDescent="0.25">
      <c r="U651" s="49"/>
      <c r="V651" s="49"/>
      <c r="W651" s="49">
        <v>648</v>
      </c>
      <c r="X651" s="49">
        <f>((('Pump Design Summary'!$E$16-'Pump Design Summary'!$D$16)/1000)*W651)+'Pump Design Summary'!$D$16</f>
        <v>0</v>
      </c>
      <c r="Y651" s="49">
        <f>IF(ISEVEN(W651),MAX('Pump Design Summary'!$D$28:$H$28)+50,0)</f>
        <v>50</v>
      </c>
      <c r="Z651" s="49"/>
    </row>
    <row r="652" spans="21:26" x14ac:dyDescent="0.25">
      <c r="U652" s="49"/>
      <c r="V652" s="49"/>
      <c r="W652" s="49">
        <v>649</v>
      </c>
      <c r="X652" s="49">
        <f>((('Pump Design Summary'!$E$16-'Pump Design Summary'!$D$16)/1000)*W652)+'Pump Design Summary'!$D$16</f>
        <v>0</v>
      </c>
      <c r="Y652" s="49">
        <f>IF(ISEVEN(W652),MAX('Pump Design Summary'!$D$28:$H$28)+50,0)</f>
        <v>0</v>
      </c>
      <c r="Z652" s="49"/>
    </row>
    <row r="653" spans="21:26" x14ac:dyDescent="0.25">
      <c r="U653" s="49"/>
      <c r="V653" s="49"/>
      <c r="W653" s="49">
        <v>650</v>
      </c>
      <c r="X653" s="49">
        <f>((('Pump Design Summary'!$E$16-'Pump Design Summary'!$D$16)/1000)*W653)+'Pump Design Summary'!$D$16</f>
        <v>0</v>
      </c>
      <c r="Y653" s="49">
        <f>IF(ISEVEN(W653),MAX('Pump Design Summary'!$D$28:$H$28)+50,0)</f>
        <v>50</v>
      </c>
      <c r="Z653" s="49"/>
    </row>
    <row r="654" spans="21:26" x14ac:dyDescent="0.25">
      <c r="U654" s="49"/>
      <c r="V654" s="49"/>
      <c r="W654" s="49">
        <v>651</v>
      </c>
      <c r="X654" s="49">
        <f>((('Pump Design Summary'!$E$16-'Pump Design Summary'!$D$16)/1000)*W654)+'Pump Design Summary'!$D$16</f>
        <v>0</v>
      </c>
      <c r="Y654" s="49">
        <f>IF(ISEVEN(W654),MAX('Pump Design Summary'!$D$28:$H$28)+50,0)</f>
        <v>0</v>
      </c>
      <c r="Z654" s="49"/>
    </row>
    <row r="655" spans="21:26" x14ac:dyDescent="0.25">
      <c r="U655" s="49"/>
      <c r="V655" s="49"/>
      <c r="W655" s="49">
        <v>652</v>
      </c>
      <c r="X655" s="49">
        <f>((('Pump Design Summary'!$E$16-'Pump Design Summary'!$D$16)/1000)*W655)+'Pump Design Summary'!$D$16</f>
        <v>0</v>
      </c>
      <c r="Y655" s="49">
        <f>IF(ISEVEN(W655),MAX('Pump Design Summary'!$D$28:$H$28)+50,0)</f>
        <v>50</v>
      </c>
      <c r="Z655" s="49"/>
    </row>
    <row r="656" spans="21:26" x14ac:dyDescent="0.25">
      <c r="U656" s="49"/>
      <c r="V656" s="49"/>
      <c r="W656" s="49">
        <v>653</v>
      </c>
      <c r="X656" s="49">
        <f>((('Pump Design Summary'!$E$16-'Pump Design Summary'!$D$16)/1000)*W656)+'Pump Design Summary'!$D$16</f>
        <v>0</v>
      </c>
      <c r="Y656" s="49">
        <f>IF(ISEVEN(W656),MAX('Pump Design Summary'!$D$28:$H$28)+50,0)</f>
        <v>0</v>
      </c>
      <c r="Z656" s="49"/>
    </row>
    <row r="657" spans="21:26" x14ac:dyDescent="0.25">
      <c r="U657" s="49"/>
      <c r="V657" s="49"/>
      <c r="W657" s="49">
        <v>654</v>
      </c>
      <c r="X657" s="49">
        <f>((('Pump Design Summary'!$E$16-'Pump Design Summary'!$D$16)/1000)*W657)+'Pump Design Summary'!$D$16</f>
        <v>0</v>
      </c>
      <c r="Y657" s="49">
        <f>IF(ISEVEN(W657),MAX('Pump Design Summary'!$D$28:$H$28)+50,0)</f>
        <v>50</v>
      </c>
      <c r="Z657" s="49"/>
    </row>
    <row r="658" spans="21:26" x14ac:dyDescent="0.25">
      <c r="U658" s="49"/>
      <c r="V658" s="49"/>
      <c r="W658" s="49">
        <v>655</v>
      </c>
      <c r="X658" s="49">
        <f>((('Pump Design Summary'!$E$16-'Pump Design Summary'!$D$16)/1000)*W658)+'Pump Design Summary'!$D$16</f>
        <v>0</v>
      </c>
      <c r="Y658" s="49">
        <f>IF(ISEVEN(W658),MAX('Pump Design Summary'!$D$28:$H$28)+50,0)</f>
        <v>0</v>
      </c>
      <c r="Z658" s="49"/>
    </row>
    <row r="659" spans="21:26" x14ac:dyDescent="0.25">
      <c r="U659" s="49"/>
      <c r="V659" s="49"/>
      <c r="W659" s="49">
        <v>656</v>
      </c>
      <c r="X659" s="49">
        <f>((('Pump Design Summary'!$E$16-'Pump Design Summary'!$D$16)/1000)*W659)+'Pump Design Summary'!$D$16</f>
        <v>0</v>
      </c>
      <c r="Y659" s="49">
        <f>IF(ISEVEN(W659),MAX('Pump Design Summary'!$D$28:$H$28)+50,0)</f>
        <v>50</v>
      </c>
      <c r="Z659" s="49"/>
    </row>
    <row r="660" spans="21:26" x14ac:dyDescent="0.25">
      <c r="U660" s="49"/>
      <c r="V660" s="49"/>
      <c r="W660" s="49">
        <v>657</v>
      </c>
      <c r="X660" s="49">
        <f>((('Pump Design Summary'!$E$16-'Pump Design Summary'!$D$16)/1000)*W660)+'Pump Design Summary'!$D$16</f>
        <v>0</v>
      </c>
      <c r="Y660" s="49">
        <f>IF(ISEVEN(W660),MAX('Pump Design Summary'!$D$28:$H$28)+50,0)</f>
        <v>0</v>
      </c>
      <c r="Z660" s="49"/>
    </row>
    <row r="661" spans="21:26" x14ac:dyDescent="0.25">
      <c r="U661" s="49"/>
      <c r="V661" s="49"/>
      <c r="W661" s="49">
        <v>658</v>
      </c>
      <c r="X661" s="49">
        <f>((('Pump Design Summary'!$E$16-'Pump Design Summary'!$D$16)/1000)*W661)+'Pump Design Summary'!$D$16</f>
        <v>0</v>
      </c>
      <c r="Y661" s="49">
        <f>IF(ISEVEN(W661),MAX('Pump Design Summary'!$D$28:$H$28)+50,0)</f>
        <v>50</v>
      </c>
      <c r="Z661" s="49"/>
    </row>
    <row r="662" spans="21:26" x14ac:dyDescent="0.25">
      <c r="U662" s="49"/>
      <c r="V662" s="49"/>
      <c r="W662" s="49">
        <v>659</v>
      </c>
      <c r="X662" s="49">
        <f>((('Pump Design Summary'!$E$16-'Pump Design Summary'!$D$16)/1000)*W662)+'Pump Design Summary'!$D$16</f>
        <v>0</v>
      </c>
      <c r="Y662" s="49">
        <f>IF(ISEVEN(W662),MAX('Pump Design Summary'!$D$28:$H$28)+50,0)</f>
        <v>0</v>
      </c>
      <c r="Z662" s="49"/>
    </row>
    <row r="663" spans="21:26" x14ac:dyDescent="0.25">
      <c r="U663" s="49"/>
      <c r="V663" s="49"/>
      <c r="W663" s="49">
        <v>660</v>
      </c>
      <c r="X663" s="49">
        <f>((('Pump Design Summary'!$E$16-'Pump Design Summary'!$D$16)/1000)*W663)+'Pump Design Summary'!$D$16</f>
        <v>0</v>
      </c>
      <c r="Y663" s="49">
        <f>IF(ISEVEN(W663),MAX('Pump Design Summary'!$D$28:$H$28)+50,0)</f>
        <v>50</v>
      </c>
      <c r="Z663" s="49"/>
    </row>
    <row r="664" spans="21:26" x14ac:dyDescent="0.25">
      <c r="U664" s="49"/>
      <c r="V664" s="49"/>
      <c r="W664" s="49">
        <v>661</v>
      </c>
      <c r="X664" s="49">
        <f>((('Pump Design Summary'!$E$16-'Pump Design Summary'!$D$16)/1000)*W664)+'Pump Design Summary'!$D$16</f>
        <v>0</v>
      </c>
      <c r="Y664" s="49">
        <f>IF(ISEVEN(W664),MAX('Pump Design Summary'!$D$28:$H$28)+50,0)</f>
        <v>0</v>
      </c>
      <c r="Z664" s="49"/>
    </row>
    <row r="665" spans="21:26" x14ac:dyDescent="0.25">
      <c r="U665" s="49"/>
      <c r="V665" s="49"/>
      <c r="W665" s="49">
        <v>662</v>
      </c>
      <c r="X665" s="49">
        <f>((('Pump Design Summary'!$E$16-'Pump Design Summary'!$D$16)/1000)*W665)+'Pump Design Summary'!$D$16</f>
        <v>0</v>
      </c>
      <c r="Y665" s="49">
        <f>IF(ISEVEN(W665),MAX('Pump Design Summary'!$D$28:$H$28)+50,0)</f>
        <v>50</v>
      </c>
      <c r="Z665" s="49"/>
    </row>
    <row r="666" spans="21:26" x14ac:dyDescent="0.25">
      <c r="U666" s="49"/>
      <c r="V666" s="49"/>
      <c r="W666" s="49">
        <v>663</v>
      </c>
      <c r="X666" s="49">
        <f>((('Pump Design Summary'!$E$16-'Pump Design Summary'!$D$16)/1000)*W666)+'Pump Design Summary'!$D$16</f>
        <v>0</v>
      </c>
      <c r="Y666" s="49">
        <f>IF(ISEVEN(W666),MAX('Pump Design Summary'!$D$28:$H$28)+50,0)</f>
        <v>0</v>
      </c>
      <c r="Z666" s="49"/>
    </row>
    <row r="667" spans="21:26" x14ac:dyDescent="0.25">
      <c r="U667" s="49"/>
      <c r="V667" s="49"/>
      <c r="W667" s="49">
        <v>664</v>
      </c>
      <c r="X667" s="49">
        <f>((('Pump Design Summary'!$E$16-'Pump Design Summary'!$D$16)/1000)*W667)+'Pump Design Summary'!$D$16</f>
        <v>0</v>
      </c>
      <c r="Y667" s="49">
        <f>IF(ISEVEN(W667),MAX('Pump Design Summary'!$D$28:$H$28)+50,0)</f>
        <v>50</v>
      </c>
      <c r="Z667" s="49"/>
    </row>
    <row r="668" spans="21:26" x14ac:dyDescent="0.25">
      <c r="U668" s="49"/>
      <c r="V668" s="49"/>
      <c r="W668" s="49">
        <v>665</v>
      </c>
      <c r="X668" s="49">
        <f>((('Pump Design Summary'!$E$16-'Pump Design Summary'!$D$16)/1000)*W668)+'Pump Design Summary'!$D$16</f>
        <v>0</v>
      </c>
      <c r="Y668" s="49">
        <f>IF(ISEVEN(W668),MAX('Pump Design Summary'!$D$28:$H$28)+50,0)</f>
        <v>0</v>
      </c>
      <c r="Z668" s="49"/>
    </row>
    <row r="669" spans="21:26" x14ac:dyDescent="0.25">
      <c r="U669" s="49"/>
      <c r="V669" s="49"/>
      <c r="W669" s="49">
        <v>666</v>
      </c>
      <c r="X669" s="49">
        <f>((('Pump Design Summary'!$E$16-'Pump Design Summary'!$D$16)/1000)*W669)+'Pump Design Summary'!$D$16</f>
        <v>0</v>
      </c>
      <c r="Y669" s="49">
        <f>IF(ISEVEN(W669),MAX('Pump Design Summary'!$D$28:$H$28)+50,0)</f>
        <v>50</v>
      </c>
      <c r="Z669" s="49"/>
    </row>
    <row r="670" spans="21:26" x14ac:dyDescent="0.25">
      <c r="U670" s="49"/>
      <c r="V670" s="49"/>
      <c r="W670" s="49">
        <v>667</v>
      </c>
      <c r="X670" s="49">
        <f>((('Pump Design Summary'!$E$16-'Pump Design Summary'!$D$16)/1000)*W670)+'Pump Design Summary'!$D$16</f>
        <v>0</v>
      </c>
      <c r="Y670" s="49">
        <f>IF(ISEVEN(W670),MAX('Pump Design Summary'!$D$28:$H$28)+50,0)</f>
        <v>0</v>
      </c>
      <c r="Z670" s="49"/>
    </row>
    <row r="671" spans="21:26" x14ac:dyDescent="0.25">
      <c r="U671" s="49"/>
      <c r="V671" s="49"/>
      <c r="W671" s="49">
        <v>668</v>
      </c>
      <c r="X671" s="49">
        <f>((('Pump Design Summary'!$E$16-'Pump Design Summary'!$D$16)/1000)*W671)+'Pump Design Summary'!$D$16</f>
        <v>0</v>
      </c>
      <c r="Y671" s="49">
        <f>IF(ISEVEN(W671),MAX('Pump Design Summary'!$D$28:$H$28)+50,0)</f>
        <v>50</v>
      </c>
      <c r="Z671" s="49"/>
    </row>
    <row r="672" spans="21:26" x14ac:dyDescent="0.25">
      <c r="U672" s="49"/>
      <c r="V672" s="49"/>
      <c r="W672" s="49">
        <v>669</v>
      </c>
      <c r="X672" s="49">
        <f>((('Pump Design Summary'!$E$16-'Pump Design Summary'!$D$16)/1000)*W672)+'Pump Design Summary'!$D$16</f>
        <v>0</v>
      </c>
      <c r="Y672" s="49">
        <f>IF(ISEVEN(W672),MAX('Pump Design Summary'!$D$28:$H$28)+50,0)</f>
        <v>0</v>
      </c>
      <c r="Z672" s="49"/>
    </row>
    <row r="673" spans="21:26" x14ac:dyDescent="0.25">
      <c r="U673" s="49"/>
      <c r="V673" s="49"/>
      <c r="W673" s="49">
        <v>670</v>
      </c>
      <c r="X673" s="49">
        <f>((('Pump Design Summary'!$E$16-'Pump Design Summary'!$D$16)/1000)*W673)+'Pump Design Summary'!$D$16</f>
        <v>0</v>
      </c>
      <c r="Y673" s="49">
        <f>IF(ISEVEN(W673),MAX('Pump Design Summary'!$D$28:$H$28)+50,0)</f>
        <v>50</v>
      </c>
      <c r="Z673" s="49"/>
    </row>
    <row r="674" spans="21:26" x14ac:dyDescent="0.25">
      <c r="U674" s="49"/>
      <c r="V674" s="49"/>
      <c r="W674" s="49">
        <v>671</v>
      </c>
      <c r="X674" s="49">
        <f>((('Pump Design Summary'!$E$16-'Pump Design Summary'!$D$16)/1000)*W674)+'Pump Design Summary'!$D$16</f>
        <v>0</v>
      </c>
      <c r="Y674" s="49">
        <f>IF(ISEVEN(W674),MAX('Pump Design Summary'!$D$28:$H$28)+50,0)</f>
        <v>0</v>
      </c>
      <c r="Z674" s="49"/>
    </row>
    <row r="675" spans="21:26" x14ac:dyDescent="0.25">
      <c r="U675" s="49"/>
      <c r="V675" s="49"/>
      <c r="W675" s="49">
        <v>672</v>
      </c>
      <c r="X675" s="49">
        <f>((('Pump Design Summary'!$E$16-'Pump Design Summary'!$D$16)/1000)*W675)+'Pump Design Summary'!$D$16</f>
        <v>0</v>
      </c>
      <c r="Y675" s="49">
        <f>IF(ISEVEN(W675),MAX('Pump Design Summary'!$D$28:$H$28)+50,0)</f>
        <v>50</v>
      </c>
      <c r="Z675" s="49"/>
    </row>
    <row r="676" spans="21:26" x14ac:dyDescent="0.25">
      <c r="U676" s="49"/>
      <c r="V676" s="49"/>
      <c r="W676" s="49">
        <v>673</v>
      </c>
      <c r="X676" s="49">
        <f>((('Pump Design Summary'!$E$16-'Pump Design Summary'!$D$16)/1000)*W676)+'Pump Design Summary'!$D$16</f>
        <v>0</v>
      </c>
      <c r="Y676" s="49">
        <f>IF(ISEVEN(W676),MAX('Pump Design Summary'!$D$28:$H$28)+50,0)</f>
        <v>0</v>
      </c>
      <c r="Z676" s="49"/>
    </row>
    <row r="677" spans="21:26" x14ac:dyDescent="0.25">
      <c r="U677" s="49"/>
      <c r="V677" s="49"/>
      <c r="W677" s="49">
        <v>674</v>
      </c>
      <c r="X677" s="49">
        <f>((('Pump Design Summary'!$E$16-'Pump Design Summary'!$D$16)/1000)*W677)+'Pump Design Summary'!$D$16</f>
        <v>0</v>
      </c>
      <c r="Y677" s="49">
        <f>IF(ISEVEN(W677),MAX('Pump Design Summary'!$D$28:$H$28)+50,0)</f>
        <v>50</v>
      </c>
      <c r="Z677" s="49"/>
    </row>
    <row r="678" spans="21:26" x14ac:dyDescent="0.25">
      <c r="U678" s="49"/>
      <c r="V678" s="49"/>
      <c r="W678" s="49">
        <v>675</v>
      </c>
      <c r="X678" s="49">
        <f>((('Pump Design Summary'!$E$16-'Pump Design Summary'!$D$16)/1000)*W678)+'Pump Design Summary'!$D$16</f>
        <v>0</v>
      </c>
      <c r="Y678" s="49">
        <f>IF(ISEVEN(W678),MAX('Pump Design Summary'!$D$28:$H$28)+50,0)</f>
        <v>0</v>
      </c>
      <c r="Z678" s="49"/>
    </row>
    <row r="679" spans="21:26" x14ac:dyDescent="0.25">
      <c r="U679" s="49"/>
      <c r="V679" s="49"/>
      <c r="W679" s="49">
        <v>676</v>
      </c>
      <c r="X679" s="49">
        <f>((('Pump Design Summary'!$E$16-'Pump Design Summary'!$D$16)/1000)*W679)+'Pump Design Summary'!$D$16</f>
        <v>0</v>
      </c>
      <c r="Y679" s="49">
        <f>IF(ISEVEN(W679),MAX('Pump Design Summary'!$D$28:$H$28)+50,0)</f>
        <v>50</v>
      </c>
      <c r="Z679" s="49"/>
    </row>
    <row r="680" spans="21:26" x14ac:dyDescent="0.25">
      <c r="U680" s="49"/>
      <c r="V680" s="49"/>
      <c r="W680" s="49">
        <v>677</v>
      </c>
      <c r="X680" s="49">
        <f>((('Pump Design Summary'!$E$16-'Pump Design Summary'!$D$16)/1000)*W680)+'Pump Design Summary'!$D$16</f>
        <v>0</v>
      </c>
      <c r="Y680" s="49">
        <f>IF(ISEVEN(W680),MAX('Pump Design Summary'!$D$28:$H$28)+50,0)</f>
        <v>0</v>
      </c>
      <c r="Z680" s="49"/>
    </row>
    <row r="681" spans="21:26" x14ac:dyDescent="0.25">
      <c r="U681" s="49"/>
      <c r="V681" s="49"/>
      <c r="W681" s="49">
        <v>678</v>
      </c>
      <c r="X681" s="49">
        <f>((('Pump Design Summary'!$E$16-'Pump Design Summary'!$D$16)/1000)*W681)+'Pump Design Summary'!$D$16</f>
        <v>0</v>
      </c>
      <c r="Y681" s="49">
        <f>IF(ISEVEN(W681),MAX('Pump Design Summary'!$D$28:$H$28)+50,0)</f>
        <v>50</v>
      </c>
      <c r="Z681" s="49"/>
    </row>
    <row r="682" spans="21:26" x14ac:dyDescent="0.25">
      <c r="U682" s="49"/>
      <c r="V682" s="49"/>
      <c r="W682" s="49">
        <v>679</v>
      </c>
      <c r="X682" s="49">
        <f>((('Pump Design Summary'!$E$16-'Pump Design Summary'!$D$16)/1000)*W682)+'Pump Design Summary'!$D$16</f>
        <v>0</v>
      </c>
      <c r="Y682" s="49">
        <f>IF(ISEVEN(W682),MAX('Pump Design Summary'!$D$28:$H$28)+50,0)</f>
        <v>0</v>
      </c>
      <c r="Z682" s="49"/>
    </row>
    <row r="683" spans="21:26" x14ac:dyDescent="0.25">
      <c r="U683" s="49"/>
      <c r="V683" s="49"/>
      <c r="W683" s="49">
        <v>680</v>
      </c>
      <c r="X683" s="49">
        <f>((('Pump Design Summary'!$E$16-'Pump Design Summary'!$D$16)/1000)*W683)+'Pump Design Summary'!$D$16</f>
        <v>0</v>
      </c>
      <c r="Y683" s="49">
        <f>IF(ISEVEN(W683),MAX('Pump Design Summary'!$D$28:$H$28)+50,0)</f>
        <v>50</v>
      </c>
      <c r="Z683" s="49"/>
    </row>
    <row r="684" spans="21:26" x14ac:dyDescent="0.25">
      <c r="U684" s="49"/>
      <c r="V684" s="49"/>
      <c r="W684" s="49">
        <v>681</v>
      </c>
      <c r="X684" s="49">
        <f>((('Pump Design Summary'!$E$16-'Pump Design Summary'!$D$16)/1000)*W684)+'Pump Design Summary'!$D$16</f>
        <v>0</v>
      </c>
      <c r="Y684" s="49">
        <f>IF(ISEVEN(W684),MAX('Pump Design Summary'!$D$28:$H$28)+50,0)</f>
        <v>0</v>
      </c>
      <c r="Z684" s="49"/>
    </row>
    <row r="685" spans="21:26" x14ac:dyDescent="0.25">
      <c r="U685" s="49"/>
      <c r="V685" s="49"/>
      <c r="W685" s="49">
        <v>682</v>
      </c>
      <c r="X685" s="49">
        <f>((('Pump Design Summary'!$E$16-'Pump Design Summary'!$D$16)/1000)*W685)+'Pump Design Summary'!$D$16</f>
        <v>0</v>
      </c>
      <c r="Y685" s="49">
        <f>IF(ISEVEN(W685),MAX('Pump Design Summary'!$D$28:$H$28)+50,0)</f>
        <v>50</v>
      </c>
      <c r="Z685" s="49"/>
    </row>
    <row r="686" spans="21:26" x14ac:dyDescent="0.25">
      <c r="U686" s="49"/>
      <c r="V686" s="49"/>
      <c r="W686" s="49">
        <v>683</v>
      </c>
      <c r="X686" s="49">
        <f>((('Pump Design Summary'!$E$16-'Pump Design Summary'!$D$16)/1000)*W686)+'Pump Design Summary'!$D$16</f>
        <v>0</v>
      </c>
      <c r="Y686" s="49">
        <f>IF(ISEVEN(W686),MAX('Pump Design Summary'!$D$28:$H$28)+50,0)</f>
        <v>0</v>
      </c>
      <c r="Z686" s="49"/>
    </row>
    <row r="687" spans="21:26" x14ac:dyDescent="0.25">
      <c r="U687" s="49"/>
      <c r="V687" s="49"/>
      <c r="W687" s="49">
        <v>684</v>
      </c>
      <c r="X687" s="49">
        <f>((('Pump Design Summary'!$E$16-'Pump Design Summary'!$D$16)/1000)*W687)+'Pump Design Summary'!$D$16</f>
        <v>0</v>
      </c>
      <c r="Y687" s="49">
        <f>IF(ISEVEN(W687),MAX('Pump Design Summary'!$D$28:$H$28)+50,0)</f>
        <v>50</v>
      </c>
      <c r="Z687" s="49"/>
    </row>
    <row r="688" spans="21:26" x14ac:dyDescent="0.25">
      <c r="U688" s="49"/>
      <c r="V688" s="49"/>
      <c r="W688" s="49">
        <v>685</v>
      </c>
      <c r="X688" s="49">
        <f>((('Pump Design Summary'!$E$16-'Pump Design Summary'!$D$16)/1000)*W688)+'Pump Design Summary'!$D$16</f>
        <v>0</v>
      </c>
      <c r="Y688" s="49">
        <f>IF(ISEVEN(W688),MAX('Pump Design Summary'!$D$28:$H$28)+50,0)</f>
        <v>0</v>
      </c>
      <c r="Z688" s="49"/>
    </row>
    <row r="689" spans="21:26" x14ac:dyDescent="0.25">
      <c r="U689" s="49"/>
      <c r="V689" s="49"/>
      <c r="W689" s="49">
        <v>686</v>
      </c>
      <c r="X689" s="49">
        <f>((('Pump Design Summary'!$E$16-'Pump Design Summary'!$D$16)/1000)*W689)+'Pump Design Summary'!$D$16</f>
        <v>0</v>
      </c>
      <c r="Y689" s="49">
        <f>IF(ISEVEN(W689),MAX('Pump Design Summary'!$D$28:$H$28)+50,0)</f>
        <v>50</v>
      </c>
      <c r="Z689" s="49"/>
    </row>
    <row r="690" spans="21:26" x14ac:dyDescent="0.25">
      <c r="U690" s="49"/>
      <c r="V690" s="49"/>
      <c r="W690" s="49">
        <v>687</v>
      </c>
      <c r="X690" s="49">
        <f>((('Pump Design Summary'!$E$16-'Pump Design Summary'!$D$16)/1000)*W690)+'Pump Design Summary'!$D$16</f>
        <v>0</v>
      </c>
      <c r="Y690" s="49">
        <f>IF(ISEVEN(W690),MAX('Pump Design Summary'!$D$28:$H$28)+50,0)</f>
        <v>0</v>
      </c>
      <c r="Z690" s="49"/>
    </row>
    <row r="691" spans="21:26" x14ac:dyDescent="0.25">
      <c r="U691" s="49"/>
      <c r="V691" s="49"/>
      <c r="W691" s="49">
        <v>688</v>
      </c>
      <c r="X691" s="49">
        <f>((('Pump Design Summary'!$E$16-'Pump Design Summary'!$D$16)/1000)*W691)+'Pump Design Summary'!$D$16</f>
        <v>0</v>
      </c>
      <c r="Y691" s="49">
        <f>IF(ISEVEN(W691),MAX('Pump Design Summary'!$D$28:$H$28)+50,0)</f>
        <v>50</v>
      </c>
      <c r="Z691" s="49"/>
    </row>
    <row r="692" spans="21:26" x14ac:dyDescent="0.25">
      <c r="U692" s="49"/>
      <c r="V692" s="49"/>
      <c r="W692" s="49">
        <v>689</v>
      </c>
      <c r="X692" s="49">
        <f>((('Pump Design Summary'!$E$16-'Pump Design Summary'!$D$16)/1000)*W692)+'Pump Design Summary'!$D$16</f>
        <v>0</v>
      </c>
      <c r="Y692" s="49">
        <f>IF(ISEVEN(W692),MAX('Pump Design Summary'!$D$28:$H$28)+50,0)</f>
        <v>0</v>
      </c>
      <c r="Z692" s="49"/>
    </row>
    <row r="693" spans="21:26" x14ac:dyDescent="0.25">
      <c r="U693" s="49"/>
      <c r="V693" s="49"/>
      <c r="W693" s="49">
        <v>690</v>
      </c>
      <c r="X693" s="49">
        <f>((('Pump Design Summary'!$E$16-'Pump Design Summary'!$D$16)/1000)*W693)+'Pump Design Summary'!$D$16</f>
        <v>0</v>
      </c>
      <c r="Y693" s="49">
        <f>IF(ISEVEN(W693),MAX('Pump Design Summary'!$D$28:$H$28)+50,0)</f>
        <v>50</v>
      </c>
      <c r="Z693" s="49"/>
    </row>
    <row r="694" spans="21:26" x14ac:dyDescent="0.25">
      <c r="U694" s="49"/>
      <c r="V694" s="49"/>
      <c r="W694" s="49">
        <v>691</v>
      </c>
      <c r="X694" s="49">
        <f>((('Pump Design Summary'!$E$16-'Pump Design Summary'!$D$16)/1000)*W694)+'Pump Design Summary'!$D$16</f>
        <v>0</v>
      </c>
      <c r="Y694" s="49">
        <f>IF(ISEVEN(W694),MAX('Pump Design Summary'!$D$28:$H$28)+50,0)</f>
        <v>0</v>
      </c>
      <c r="Z694" s="49"/>
    </row>
    <row r="695" spans="21:26" x14ac:dyDescent="0.25">
      <c r="U695" s="49"/>
      <c r="V695" s="49"/>
      <c r="W695" s="49">
        <v>692</v>
      </c>
      <c r="X695" s="49">
        <f>((('Pump Design Summary'!$E$16-'Pump Design Summary'!$D$16)/1000)*W695)+'Pump Design Summary'!$D$16</f>
        <v>0</v>
      </c>
      <c r="Y695" s="49">
        <f>IF(ISEVEN(W695),MAX('Pump Design Summary'!$D$28:$H$28)+50,0)</f>
        <v>50</v>
      </c>
      <c r="Z695" s="49"/>
    </row>
    <row r="696" spans="21:26" x14ac:dyDescent="0.25">
      <c r="U696" s="49"/>
      <c r="V696" s="49"/>
      <c r="W696" s="49">
        <v>693</v>
      </c>
      <c r="X696" s="49">
        <f>((('Pump Design Summary'!$E$16-'Pump Design Summary'!$D$16)/1000)*W696)+'Pump Design Summary'!$D$16</f>
        <v>0</v>
      </c>
      <c r="Y696" s="49">
        <f>IF(ISEVEN(W696),MAX('Pump Design Summary'!$D$28:$H$28)+50,0)</f>
        <v>0</v>
      </c>
      <c r="Z696" s="49"/>
    </row>
    <row r="697" spans="21:26" x14ac:dyDescent="0.25">
      <c r="U697" s="49"/>
      <c r="V697" s="49"/>
      <c r="W697" s="49">
        <v>694</v>
      </c>
      <c r="X697" s="49">
        <f>((('Pump Design Summary'!$E$16-'Pump Design Summary'!$D$16)/1000)*W697)+'Pump Design Summary'!$D$16</f>
        <v>0</v>
      </c>
      <c r="Y697" s="49">
        <f>IF(ISEVEN(W697),MAX('Pump Design Summary'!$D$28:$H$28)+50,0)</f>
        <v>50</v>
      </c>
      <c r="Z697" s="49"/>
    </row>
    <row r="698" spans="21:26" x14ac:dyDescent="0.25">
      <c r="U698" s="49"/>
      <c r="V698" s="49"/>
      <c r="W698" s="49">
        <v>695</v>
      </c>
      <c r="X698" s="49">
        <f>((('Pump Design Summary'!$E$16-'Pump Design Summary'!$D$16)/1000)*W698)+'Pump Design Summary'!$D$16</f>
        <v>0</v>
      </c>
      <c r="Y698" s="49">
        <f>IF(ISEVEN(W698),MAX('Pump Design Summary'!$D$28:$H$28)+50,0)</f>
        <v>0</v>
      </c>
      <c r="Z698" s="49"/>
    </row>
    <row r="699" spans="21:26" x14ac:dyDescent="0.25">
      <c r="U699" s="49"/>
      <c r="V699" s="49"/>
      <c r="W699" s="49">
        <v>696</v>
      </c>
      <c r="X699" s="49">
        <f>((('Pump Design Summary'!$E$16-'Pump Design Summary'!$D$16)/1000)*W699)+'Pump Design Summary'!$D$16</f>
        <v>0</v>
      </c>
      <c r="Y699" s="49">
        <f>IF(ISEVEN(W699),MAX('Pump Design Summary'!$D$28:$H$28)+50,0)</f>
        <v>50</v>
      </c>
      <c r="Z699" s="49"/>
    </row>
    <row r="700" spans="21:26" x14ac:dyDescent="0.25">
      <c r="U700" s="49"/>
      <c r="V700" s="49"/>
      <c r="W700" s="49">
        <v>697</v>
      </c>
      <c r="X700" s="49">
        <f>((('Pump Design Summary'!$E$16-'Pump Design Summary'!$D$16)/1000)*W700)+'Pump Design Summary'!$D$16</f>
        <v>0</v>
      </c>
      <c r="Y700" s="49">
        <f>IF(ISEVEN(W700),MAX('Pump Design Summary'!$D$28:$H$28)+50,0)</f>
        <v>0</v>
      </c>
      <c r="Z700" s="49"/>
    </row>
    <row r="701" spans="21:26" x14ac:dyDescent="0.25">
      <c r="U701" s="49"/>
      <c r="V701" s="49"/>
      <c r="W701" s="49">
        <v>698</v>
      </c>
      <c r="X701" s="49">
        <f>((('Pump Design Summary'!$E$16-'Pump Design Summary'!$D$16)/1000)*W701)+'Pump Design Summary'!$D$16</f>
        <v>0</v>
      </c>
      <c r="Y701" s="49">
        <f>IF(ISEVEN(W701),MAX('Pump Design Summary'!$D$28:$H$28)+50,0)</f>
        <v>50</v>
      </c>
      <c r="Z701" s="49"/>
    </row>
    <row r="702" spans="21:26" x14ac:dyDescent="0.25">
      <c r="U702" s="49"/>
      <c r="V702" s="49"/>
      <c r="W702" s="49">
        <v>699</v>
      </c>
      <c r="X702" s="49">
        <f>((('Pump Design Summary'!$E$16-'Pump Design Summary'!$D$16)/1000)*W702)+'Pump Design Summary'!$D$16</f>
        <v>0</v>
      </c>
      <c r="Y702" s="49">
        <f>IF(ISEVEN(W702),MAX('Pump Design Summary'!$D$28:$H$28)+50,0)</f>
        <v>0</v>
      </c>
      <c r="Z702" s="49"/>
    </row>
    <row r="703" spans="21:26" x14ac:dyDescent="0.25">
      <c r="U703" s="49"/>
      <c r="V703" s="49"/>
      <c r="W703" s="49">
        <v>700</v>
      </c>
      <c r="X703" s="49">
        <f>((('Pump Design Summary'!$E$16-'Pump Design Summary'!$D$16)/1000)*W703)+'Pump Design Summary'!$D$16</f>
        <v>0</v>
      </c>
      <c r="Y703" s="49">
        <f>IF(ISEVEN(W703),MAX('Pump Design Summary'!$D$28:$H$28)+50,0)</f>
        <v>50</v>
      </c>
      <c r="Z703" s="49"/>
    </row>
    <row r="704" spans="21:26" x14ac:dyDescent="0.25">
      <c r="U704" s="49"/>
      <c r="V704" s="49"/>
      <c r="W704" s="49">
        <v>701</v>
      </c>
      <c r="X704" s="49">
        <f>((('Pump Design Summary'!$E$16-'Pump Design Summary'!$D$16)/1000)*W704)+'Pump Design Summary'!$D$16</f>
        <v>0</v>
      </c>
      <c r="Y704" s="49">
        <f>IF(ISEVEN(W704),MAX('Pump Design Summary'!$D$28:$H$28)+50,0)</f>
        <v>0</v>
      </c>
      <c r="Z704" s="49"/>
    </row>
    <row r="705" spans="21:26" x14ac:dyDescent="0.25">
      <c r="U705" s="49"/>
      <c r="V705" s="49"/>
      <c r="W705" s="49">
        <v>702</v>
      </c>
      <c r="X705" s="49">
        <f>((('Pump Design Summary'!$E$16-'Pump Design Summary'!$D$16)/1000)*W705)+'Pump Design Summary'!$D$16</f>
        <v>0</v>
      </c>
      <c r="Y705" s="49">
        <f>IF(ISEVEN(W705),MAX('Pump Design Summary'!$D$28:$H$28)+50,0)</f>
        <v>50</v>
      </c>
      <c r="Z705" s="49"/>
    </row>
    <row r="706" spans="21:26" x14ac:dyDescent="0.25">
      <c r="U706" s="49"/>
      <c r="V706" s="49"/>
      <c r="W706" s="49">
        <v>703</v>
      </c>
      <c r="X706" s="49">
        <f>((('Pump Design Summary'!$E$16-'Pump Design Summary'!$D$16)/1000)*W706)+'Pump Design Summary'!$D$16</f>
        <v>0</v>
      </c>
      <c r="Y706" s="49">
        <f>IF(ISEVEN(W706),MAX('Pump Design Summary'!$D$28:$H$28)+50,0)</f>
        <v>0</v>
      </c>
      <c r="Z706" s="49"/>
    </row>
    <row r="707" spans="21:26" x14ac:dyDescent="0.25">
      <c r="U707" s="49"/>
      <c r="V707" s="49"/>
      <c r="W707" s="49">
        <v>704</v>
      </c>
      <c r="X707" s="49">
        <f>((('Pump Design Summary'!$E$16-'Pump Design Summary'!$D$16)/1000)*W707)+'Pump Design Summary'!$D$16</f>
        <v>0</v>
      </c>
      <c r="Y707" s="49">
        <f>IF(ISEVEN(W707),MAX('Pump Design Summary'!$D$28:$H$28)+50,0)</f>
        <v>50</v>
      </c>
      <c r="Z707" s="49"/>
    </row>
    <row r="708" spans="21:26" x14ac:dyDescent="0.25">
      <c r="U708" s="49"/>
      <c r="V708" s="49"/>
      <c r="W708" s="49">
        <v>705</v>
      </c>
      <c r="X708" s="49">
        <f>((('Pump Design Summary'!$E$16-'Pump Design Summary'!$D$16)/1000)*W708)+'Pump Design Summary'!$D$16</f>
        <v>0</v>
      </c>
      <c r="Y708" s="49">
        <f>IF(ISEVEN(W708),MAX('Pump Design Summary'!$D$28:$H$28)+50,0)</f>
        <v>0</v>
      </c>
      <c r="Z708" s="49"/>
    </row>
    <row r="709" spans="21:26" x14ac:dyDescent="0.25">
      <c r="U709" s="49"/>
      <c r="V709" s="49"/>
      <c r="W709" s="49">
        <v>706</v>
      </c>
      <c r="X709" s="49">
        <f>((('Pump Design Summary'!$E$16-'Pump Design Summary'!$D$16)/1000)*W709)+'Pump Design Summary'!$D$16</f>
        <v>0</v>
      </c>
      <c r="Y709" s="49">
        <f>IF(ISEVEN(W709),MAX('Pump Design Summary'!$D$28:$H$28)+50,0)</f>
        <v>50</v>
      </c>
      <c r="Z709" s="49"/>
    </row>
    <row r="710" spans="21:26" x14ac:dyDescent="0.25">
      <c r="U710" s="49"/>
      <c r="V710" s="49"/>
      <c r="W710" s="49">
        <v>707</v>
      </c>
      <c r="X710" s="49">
        <f>((('Pump Design Summary'!$E$16-'Pump Design Summary'!$D$16)/1000)*W710)+'Pump Design Summary'!$D$16</f>
        <v>0</v>
      </c>
      <c r="Y710" s="49">
        <f>IF(ISEVEN(W710),MAX('Pump Design Summary'!$D$28:$H$28)+50,0)</f>
        <v>0</v>
      </c>
      <c r="Z710" s="49"/>
    </row>
    <row r="711" spans="21:26" x14ac:dyDescent="0.25">
      <c r="U711" s="49"/>
      <c r="V711" s="49"/>
      <c r="W711" s="49">
        <v>708</v>
      </c>
      <c r="X711" s="49">
        <f>((('Pump Design Summary'!$E$16-'Pump Design Summary'!$D$16)/1000)*W711)+'Pump Design Summary'!$D$16</f>
        <v>0</v>
      </c>
      <c r="Y711" s="49">
        <f>IF(ISEVEN(W711),MAX('Pump Design Summary'!$D$28:$H$28)+50,0)</f>
        <v>50</v>
      </c>
      <c r="Z711" s="49"/>
    </row>
    <row r="712" spans="21:26" x14ac:dyDescent="0.25">
      <c r="U712" s="49"/>
      <c r="V712" s="49"/>
      <c r="W712" s="49">
        <v>709</v>
      </c>
      <c r="X712" s="49">
        <f>((('Pump Design Summary'!$E$16-'Pump Design Summary'!$D$16)/1000)*W712)+'Pump Design Summary'!$D$16</f>
        <v>0</v>
      </c>
      <c r="Y712" s="49">
        <f>IF(ISEVEN(W712),MAX('Pump Design Summary'!$D$28:$H$28)+50,0)</f>
        <v>0</v>
      </c>
      <c r="Z712" s="49"/>
    </row>
    <row r="713" spans="21:26" x14ac:dyDescent="0.25">
      <c r="U713" s="49"/>
      <c r="V713" s="49"/>
      <c r="W713" s="49">
        <v>710</v>
      </c>
      <c r="X713" s="49">
        <f>((('Pump Design Summary'!$E$16-'Pump Design Summary'!$D$16)/1000)*W713)+'Pump Design Summary'!$D$16</f>
        <v>0</v>
      </c>
      <c r="Y713" s="49">
        <f>IF(ISEVEN(W713),MAX('Pump Design Summary'!$D$28:$H$28)+50,0)</f>
        <v>50</v>
      </c>
      <c r="Z713" s="49"/>
    </row>
    <row r="714" spans="21:26" x14ac:dyDescent="0.25">
      <c r="U714" s="49"/>
      <c r="V714" s="49"/>
      <c r="W714" s="49">
        <v>711</v>
      </c>
      <c r="X714" s="49">
        <f>((('Pump Design Summary'!$E$16-'Pump Design Summary'!$D$16)/1000)*W714)+'Pump Design Summary'!$D$16</f>
        <v>0</v>
      </c>
      <c r="Y714" s="49">
        <f>IF(ISEVEN(W714),MAX('Pump Design Summary'!$D$28:$H$28)+50,0)</f>
        <v>0</v>
      </c>
      <c r="Z714" s="49"/>
    </row>
    <row r="715" spans="21:26" x14ac:dyDescent="0.25">
      <c r="U715" s="49"/>
      <c r="V715" s="49"/>
      <c r="W715" s="49">
        <v>712</v>
      </c>
      <c r="X715" s="49">
        <f>((('Pump Design Summary'!$E$16-'Pump Design Summary'!$D$16)/1000)*W715)+'Pump Design Summary'!$D$16</f>
        <v>0</v>
      </c>
      <c r="Y715" s="49">
        <f>IF(ISEVEN(W715),MAX('Pump Design Summary'!$D$28:$H$28)+50,0)</f>
        <v>50</v>
      </c>
      <c r="Z715" s="49"/>
    </row>
    <row r="716" spans="21:26" x14ac:dyDescent="0.25">
      <c r="U716" s="49"/>
      <c r="V716" s="49"/>
      <c r="W716" s="49">
        <v>713</v>
      </c>
      <c r="X716" s="49">
        <f>((('Pump Design Summary'!$E$16-'Pump Design Summary'!$D$16)/1000)*W716)+'Pump Design Summary'!$D$16</f>
        <v>0</v>
      </c>
      <c r="Y716" s="49">
        <f>IF(ISEVEN(W716),MAX('Pump Design Summary'!$D$28:$H$28)+50,0)</f>
        <v>0</v>
      </c>
      <c r="Z716" s="49"/>
    </row>
    <row r="717" spans="21:26" x14ac:dyDescent="0.25">
      <c r="U717" s="49"/>
      <c r="V717" s="49"/>
      <c r="W717" s="49">
        <v>714</v>
      </c>
      <c r="X717" s="49">
        <f>((('Pump Design Summary'!$E$16-'Pump Design Summary'!$D$16)/1000)*W717)+'Pump Design Summary'!$D$16</f>
        <v>0</v>
      </c>
      <c r="Y717" s="49">
        <f>IF(ISEVEN(W717),MAX('Pump Design Summary'!$D$28:$H$28)+50,0)</f>
        <v>50</v>
      </c>
      <c r="Z717" s="49"/>
    </row>
    <row r="718" spans="21:26" x14ac:dyDescent="0.25">
      <c r="U718" s="49"/>
      <c r="V718" s="49"/>
      <c r="W718" s="49">
        <v>715</v>
      </c>
      <c r="X718" s="49">
        <f>((('Pump Design Summary'!$E$16-'Pump Design Summary'!$D$16)/1000)*W718)+'Pump Design Summary'!$D$16</f>
        <v>0</v>
      </c>
      <c r="Y718" s="49">
        <f>IF(ISEVEN(W718),MAX('Pump Design Summary'!$D$28:$H$28)+50,0)</f>
        <v>0</v>
      </c>
      <c r="Z718" s="49"/>
    </row>
    <row r="719" spans="21:26" x14ac:dyDescent="0.25">
      <c r="U719" s="49"/>
      <c r="V719" s="49"/>
      <c r="W719" s="49">
        <v>716</v>
      </c>
      <c r="X719" s="49">
        <f>((('Pump Design Summary'!$E$16-'Pump Design Summary'!$D$16)/1000)*W719)+'Pump Design Summary'!$D$16</f>
        <v>0</v>
      </c>
      <c r="Y719" s="49">
        <f>IF(ISEVEN(W719),MAX('Pump Design Summary'!$D$28:$H$28)+50,0)</f>
        <v>50</v>
      </c>
      <c r="Z719" s="49"/>
    </row>
    <row r="720" spans="21:26" x14ac:dyDescent="0.25">
      <c r="U720" s="49"/>
      <c r="V720" s="49"/>
      <c r="W720" s="49">
        <v>717</v>
      </c>
      <c r="X720" s="49">
        <f>((('Pump Design Summary'!$E$16-'Pump Design Summary'!$D$16)/1000)*W720)+'Pump Design Summary'!$D$16</f>
        <v>0</v>
      </c>
      <c r="Y720" s="49">
        <f>IF(ISEVEN(W720),MAX('Pump Design Summary'!$D$28:$H$28)+50,0)</f>
        <v>0</v>
      </c>
      <c r="Z720" s="49"/>
    </row>
    <row r="721" spans="21:26" x14ac:dyDescent="0.25">
      <c r="U721" s="49"/>
      <c r="V721" s="49"/>
      <c r="W721" s="49">
        <v>718</v>
      </c>
      <c r="X721" s="49">
        <f>((('Pump Design Summary'!$E$16-'Pump Design Summary'!$D$16)/1000)*W721)+'Pump Design Summary'!$D$16</f>
        <v>0</v>
      </c>
      <c r="Y721" s="49">
        <f>IF(ISEVEN(W721),MAX('Pump Design Summary'!$D$28:$H$28)+50,0)</f>
        <v>50</v>
      </c>
      <c r="Z721" s="49"/>
    </row>
    <row r="722" spans="21:26" x14ac:dyDescent="0.25">
      <c r="U722" s="49"/>
      <c r="V722" s="49"/>
      <c r="W722" s="49">
        <v>719</v>
      </c>
      <c r="X722" s="49">
        <f>((('Pump Design Summary'!$E$16-'Pump Design Summary'!$D$16)/1000)*W722)+'Pump Design Summary'!$D$16</f>
        <v>0</v>
      </c>
      <c r="Y722" s="49">
        <f>IF(ISEVEN(W722),MAX('Pump Design Summary'!$D$28:$H$28)+50,0)</f>
        <v>0</v>
      </c>
      <c r="Z722" s="49"/>
    </row>
    <row r="723" spans="21:26" x14ac:dyDescent="0.25">
      <c r="U723" s="49"/>
      <c r="V723" s="49"/>
      <c r="W723" s="49">
        <v>720</v>
      </c>
      <c r="X723" s="49">
        <f>((('Pump Design Summary'!$E$16-'Pump Design Summary'!$D$16)/1000)*W723)+'Pump Design Summary'!$D$16</f>
        <v>0</v>
      </c>
      <c r="Y723" s="49">
        <f>IF(ISEVEN(W723),MAX('Pump Design Summary'!$D$28:$H$28)+50,0)</f>
        <v>50</v>
      </c>
      <c r="Z723" s="49"/>
    </row>
    <row r="724" spans="21:26" x14ac:dyDescent="0.25">
      <c r="U724" s="49"/>
      <c r="V724" s="49"/>
      <c r="W724" s="49">
        <v>721</v>
      </c>
      <c r="X724" s="49">
        <f>((('Pump Design Summary'!$E$16-'Pump Design Summary'!$D$16)/1000)*W724)+'Pump Design Summary'!$D$16</f>
        <v>0</v>
      </c>
      <c r="Y724" s="49">
        <f>IF(ISEVEN(W724),MAX('Pump Design Summary'!$D$28:$H$28)+50,0)</f>
        <v>0</v>
      </c>
      <c r="Z724" s="49"/>
    </row>
    <row r="725" spans="21:26" x14ac:dyDescent="0.25">
      <c r="U725" s="49"/>
      <c r="V725" s="49"/>
      <c r="W725" s="49">
        <v>722</v>
      </c>
      <c r="X725" s="49">
        <f>((('Pump Design Summary'!$E$16-'Pump Design Summary'!$D$16)/1000)*W725)+'Pump Design Summary'!$D$16</f>
        <v>0</v>
      </c>
      <c r="Y725" s="49">
        <f>IF(ISEVEN(W725),MAX('Pump Design Summary'!$D$28:$H$28)+50,0)</f>
        <v>50</v>
      </c>
      <c r="Z725" s="49"/>
    </row>
    <row r="726" spans="21:26" x14ac:dyDescent="0.25">
      <c r="U726" s="49"/>
      <c r="V726" s="49"/>
      <c r="W726" s="49">
        <v>723</v>
      </c>
      <c r="X726" s="49">
        <f>((('Pump Design Summary'!$E$16-'Pump Design Summary'!$D$16)/1000)*W726)+'Pump Design Summary'!$D$16</f>
        <v>0</v>
      </c>
      <c r="Y726" s="49">
        <f>IF(ISEVEN(W726),MAX('Pump Design Summary'!$D$28:$H$28)+50,0)</f>
        <v>0</v>
      </c>
      <c r="Z726" s="49"/>
    </row>
    <row r="727" spans="21:26" x14ac:dyDescent="0.25">
      <c r="U727" s="49"/>
      <c r="V727" s="49"/>
      <c r="W727" s="49">
        <v>724</v>
      </c>
      <c r="X727" s="49">
        <f>((('Pump Design Summary'!$E$16-'Pump Design Summary'!$D$16)/1000)*W727)+'Pump Design Summary'!$D$16</f>
        <v>0</v>
      </c>
      <c r="Y727" s="49">
        <f>IF(ISEVEN(W727),MAX('Pump Design Summary'!$D$28:$H$28)+50,0)</f>
        <v>50</v>
      </c>
      <c r="Z727" s="49"/>
    </row>
    <row r="728" spans="21:26" x14ac:dyDescent="0.25">
      <c r="U728" s="49"/>
      <c r="V728" s="49"/>
      <c r="W728" s="49">
        <v>725</v>
      </c>
      <c r="X728" s="49">
        <f>((('Pump Design Summary'!$E$16-'Pump Design Summary'!$D$16)/1000)*W728)+'Pump Design Summary'!$D$16</f>
        <v>0</v>
      </c>
      <c r="Y728" s="49">
        <f>IF(ISEVEN(W728),MAX('Pump Design Summary'!$D$28:$H$28)+50,0)</f>
        <v>0</v>
      </c>
      <c r="Z728" s="49"/>
    </row>
    <row r="729" spans="21:26" x14ac:dyDescent="0.25">
      <c r="U729" s="49"/>
      <c r="V729" s="49"/>
      <c r="W729" s="49">
        <v>726</v>
      </c>
      <c r="X729" s="49">
        <f>((('Pump Design Summary'!$E$16-'Pump Design Summary'!$D$16)/1000)*W729)+'Pump Design Summary'!$D$16</f>
        <v>0</v>
      </c>
      <c r="Y729" s="49">
        <f>IF(ISEVEN(W729),MAX('Pump Design Summary'!$D$28:$H$28)+50,0)</f>
        <v>50</v>
      </c>
      <c r="Z729" s="49"/>
    </row>
    <row r="730" spans="21:26" x14ac:dyDescent="0.25">
      <c r="U730" s="49"/>
      <c r="V730" s="49"/>
      <c r="W730" s="49">
        <v>727</v>
      </c>
      <c r="X730" s="49">
        <f>((('Pump Design Summary'!$E$16-'Pump Design Summary'!$D$16)/1000)*W730)+'Pump Design Summary'!$D$16</f>
        <v>0</v>
      </c>
      <c r="Y730" s="49">
        <f>IF(ISEVEN(W730),MAX('Pump Design Summary'!$D$28:$H$28)+50,0)</f>
        <v>0</v>
      </c>
      <c r="Z730" s="49"/>
    </row>
    <row r="731" spans="21:26" x14ac:dyDescent="0.25">
      <c r="U731" s="49"/>
      <c r="V731" s="49"/>
      <c r="W731" s="49">
        <v>728</v>
      </c>
      <c r="X731" s="49">
        <f>((('Pump Design Summary'!$E$16-'Pump Design Summary'!$D$16)/1000)*W731)+'Pump Design Summary'!$D$16</f>
        <v>0</v>
      </c>
      <c r="Y731" s="49">
        <f>IF(ISEVEN(W731),MAX('Pump Design Summary'!$D$28:$H$28)+50,0)</f>
        <v>50</v>
      </c>
      <c r="Z731" s="49"/>
    </row>
    <row r="732" spans="21:26" x14ac:dyDescent="0.25">
      <c r="U732" s="49"/>
      <c r="V732" s="49"/>
      <c r="W732" s="49">
        <v>729</v>
      </c>
      <c r="X732" s="49">
        <f>((('Pump Design Summary'!$E$16-'Pump Design Summary'!$D$16)/1000)*W732)+'Pump Design Summary'!$D$16</f>
        <v>0</v>
      </c>
      <c r="Y732" s="49">
        <f>IF(ISEVEN(W732),MAX('Pump Design Summary'!$D$28:$H$28)+50,0)</f>
        <v>0</v>
      </c>
      <c r="Z732" s="49"/>
    </row>
    <row r="733" spans="21:26" x14ac:dyDescent="0.25">
      <c r="U733" s="49"/>
      <c r="V733" s="49"/>
      <c r="W733" s="49">
        <v>730</v>
      </c>
      <c r="X733" s="49">
        <f>((('Pump Design Summary'!$E$16-'Pump Design Summary'!$D$16)/1000)*W733)+'Pump Design Summary'!$D$16</f>
        <v>0</v>
      </c>
      <c r="Y733" s="49">
        <f>IF(ISEVEN(W733),MAX('Pump Design Summary'!$D$28:$H$28)+50,0)</f>
        <v>50</v>
      </c>
      <c r="Z733" s="49"/>
    </row>
    <row r="734" spans="21:26" x14ac:dyDescent="0.25">
      <c r="U734" s="49"/>
      <c r="V734" s="49"/>
      <c r="W734" s="49">
        <v>731</v>
      </c>
      <c r="X734" s="49">
        <f>((('Pump Design Summary'!$E$16-'Pump Design Summary'!$D$16)/1000)*W734)+'Pump Design Summary'!$D$16</f>
        <v>0</v>
      </c>
      <c r="Y734" s="49">
        <f>IF(ISEVEN(W734),MAX('Pump Design Summary'!$D$28:$H$28)+50,0)</f>
        <v>0</v>
      </c>
      <c r="Z734" s="49"/>
    </row>
    <row r="735" spans="21:26" x14ac:dyDescent="0.25">
      <c r="U735" s="49"/>
      <c r="V735" s="49"/>
      <c r="W735" s="49">
        <v>732</v>
      </c>
      <c r="X735" s="49">
        <f>((('Pump Design Summary'!$E$16-'Pump Design Summary'!$D$16)/1000)*W735)+'Pump Design Summary'!$D$16</f>
        <v>0</v>
      </c>
      <c r="Y735" s="49">
        <f>IF(ISEVEN(W735),MAX('Pump Design Summary'!$D$28:$H$28)+50,0)</f>
        <v>50</v>
      </c>
      <c r="Z735" s="49"/>
    </row>
    <row r="736" spans="21:26" x14ac:dyDescent="0.25">
      <c r="U736" s="49"/>
      <c r="V736" s="49"/>
      <c r="W736" s="49">
        <v>733</v>
      </c>
      <c r="X736" s="49">
        <f>((('Pump Design Summary'!$E$16-'Pump Design Summary'!$D$16)/1000)*W736)+'Pump Design Summary'!$D$16</f>
        <v>0</v>
      </c>
      <c r="Y736" s="49">
        <f>IF(ISEVEN(W736),MAX('Pump Design Summary'!$D$28:$H$28)+50,0)</f>
        <v>0</v>
      </c>
      <c r="Z736" s="49"/>
    </row>
    <row r="737" spans="21:26" x14ac:dyDescent="0.25">
      <c r="U737" s="49"/>
      <c r="V737" s="49"/>
      <c r="W737" s="49">
        <v>734</v>
      </c>
      <c r="X737" s="49">
        <f>((('Pump Design Summary'!$E$16-'Pump Design Summary'!$D$16)/1000)*W737)+'Pump Design Summary'!$D$16</f>
        <v>0</v>
      </c>
      <c r="Y737" s="49">
        <f>IF(ISEVEN(W737),MAX('Pump Design Summary'!$D$28:$H$28)+50,0)</f>
        <v>50</v>
      </c>
      <c r="Z737" s="49"/>
    </row>
    <row r="738" spans="21:26" x14ac:dyDescent="0.25">
      <c r="U738" s="49"/>
      <c r="V738" s="49"/>
      <c r="W738" s="49">
        <v>735</v>
      </c>
      <c r="X738" s="49">
        <f>((('Pump Design Summary'!$E$16-'Pump Design Summary'!$D$16)/1000)*W738)+'Pump Design Summary'!$D$16</f>
        <v>0</v>
      </c>
      <c r="Y738" s="49">
        <f>IF(ISEVEN(W738),MAX('Pump Design Summary'!$D$28:$H$28)+50,0)</f>
        <v>0</v>
      </c>
      <c r="Z738" s="49"/>
    </row>
    <row r="739" spans="21:26" x14ac:dyDescent="0.25">
      <c r="U739" s="49"/>
      <c r="V739" s="49"/>
      <c r="W739" s="49">
        <v>736</v>
      </c>
      <c r="X739" s="49">
        <f>((('Pump Design Summary'!$E$16-'Pump Design Summary'!$D$16)/1000)*W739)+'Pump Design Summary'!$D$16</f>
        <v>0</v>
      </c>
      <c r="Y739" s="49">
        <f>IF(ISEVEN(W739),MAX('Pump Design Summary'!$D$28:$H$28)+50,0)</f>
        <v>50</v>
      </c>
      <c r="Z739" s="49"/>
    </row>
    <row r="740" spans="21:26" x14ac:dyDescent="0.25">
      <c r="U740" s="49"/>
      <c r="V740" s="49"/>
      <c r="W740" s="49">
        <v>737</v>
      </c>
      <c r="X740" s="49">
        <f>((('Pump Design Summary'!$E$16-'Pump Design Summary'!$D$16)/1000)*W740)+'Pump Design Summary'!$D$16</f>
        <v>0</v>
      </c>
      <c r="Y740" s="49">
        <f>IF(ISEVEN(W740),MAX('Pump Design Summary'!$D$28:$H$28)+50,0)</f>
        <v>0</v>
      </c>
      <c r="Z740" s="49"/>
    </row>
    <row r="741" spans="21:26" x14ac:dyDescent="0.25">
      <c r="U741" s="49"/>
      <c r="V741" s="49"/>
      <c r="W741" s="49">
        <v>738</v>
      </c>
      <c r="X741" s="49">
        <f>((('Pump Design Summary'!$E$16-'Pump Design Summary'!$D$16)/1000)*W741)+'Pump Design Summary'!$D$16</f>
        <v>0</v>
      </c>
      <c r="Y741" s="49">
        <f>IF(ISEVEN(W741),MAX('Pump Design Summary'!$D$28:$H$28)+50,0)</f>
        <v>50</v>
      </c>
      <c r="Z741" s="49"/>
    </row>
    <row r="742" spans="21:26" x14ac:dyDescent="0.25">
      <c r="U742" s="49"/>
      <c r="V742" s="49"/>
      <c r="W742" s="49">
        <v>739</v>
      </c>
      <c r="X742" s="49">
        <f>((('Pump Design Summary'!$E$16-'Pump Design Summary'!$D$16)/1000)*W742)+'Pump Design Summary'!$D$16</f>
        <v>0</v>
      </c>
      <c r="Y742" s="49">
        <f>IF(ISEVEN(W742),MAX('Pump Design Summary'!$D$28:$H$28)+50,0)</f>
        <v>0</v>
      </c>
      <c r="Z742" s="49"/>
    </row>
    <row r="743" spans="21:26" x14ac:dyDescent="0.25">
      <c r="U743" s="49"/>
      <c r="V743" s="49"/>
      <c r="W743" s="49">
        <v>740</v>
      </c>
      <c r="X743" s="49">
        <f>((('Pump Design Summary'!$E$16-'Pump Design Summary'!$D$16)/1000)*W743)+'Pump Design Summary'!$D$16</f>
        <v>0</v>
      </c>
      <c r="Y743" s="49">
        <f>IF(ISEVEN(W743),MAX('Pump Design Summary'!$D$28:$H$28)+50,0)</f>
        <v>50</v>
      </c>
      <c r="Z743" s="49"/>
    </row>
    <row r="744" spans="21:26" x14ac:dyDescent="0.25">
      <c r="U744" s="49"/>
      <c r="V744" s="49"/>
      <c r="W744" s="49">
        <v>741</v>
      </c>
      <c r="X744" s="49">
        <f>((('Pump Design Summary'!$E$16-'Pump Design Summary'!$D$16)/1000)*W744)+'Pump Design Summary'!$D$16</f>
        <v>0</v>
      </c>
      <c r="Y744" s="49">
        <f>IF(ISEVEN(W744),MAX('Pump Design Summary'!$D$28:$H$28)+50,0)</f>
        <v>0</v>
      </c>
      <c r="Z744" s="49"/>
    </row>
    <row r="745" spans="21:26" x14ac:dyDescent="0.25">
      <c r="U745" s="49"/>
      <c r="V745" s="49"/>
      <c r="W745" s="49">
        <v>742</v>
      </c>
      <c r="X745" s="49">
        <f>((('Pump Design Summary'!$E$16-'Pump Design Summary'!$D$16)/1000)*W745)+'Pump Design Summary'!$D$16</f>
        <v>0</v>
      </c>
      <c r="Y745" s="49">
        <f>IF(ISEVEN(W745),MAX('Pump Design Summary'!$D$28:$H$28)+50,0)</f>
        <v>50</v>
      </c>
      <c r="Z745" s="49"/>
    </row>
    <row r="746" spans="21:26" x14ac:dyDescent="0.25">
      <c r="U746" s="49"/>
      <c r="V746" s="49"/>
      <c r="W746" s="49">
        <v>743</v>
      </c>
      <c r="X746" s="49">
        <f>((('Pump Design Summary'!$E$16-'Pump Design Summary'!$D$16)/1000)*W746)+'Pump Design Summary'!$D$16</f>
        <v>0</v>
      </c>
      <c r="Y746" s="49">
        <f>IF(ISEVEN(W746),MAX('Pump Design Summary'!$D$28:$H$28)+50,0)</f>
        <v>0</v>
      </c>
      <c r="Z746" s="49"/>
    </row>
    <row r="747" spans="21:26" x14ac:dyDescent="0.25">
      <c r="U747" s="49"/>
      <c r="V747" s="49"/>
      <c r="W747" s="49">
        <v>744</v>
      </c>
      <c r="X747" s="49">
        <f>((('Pump Design Summary'!$E$16-'Pump Design Summary'!$D$16)/1000)*W747)+'Pump Design Summary'!$D$16</f>
        <v>0</v>
      </c>
      <c r="Y747" s="49">
        <f>IF(ISEVEN(W747),MAX('Pump Design Summary'!$D$28:$H$28)+50,0)</f>
        <v>50</v>
      </c>
      <c r="Z747" s="49"/>
    </row>
    <row r="748" spans="21:26" x14ac:dyDescent="0.25">
      <c r="U748" s="49"/>
      <c r="V748" s="49"/>
      <c r="W748" s="49">
        <v>745</v>
      </c>
      <c r="X748" s="49">
        <f>((('Pump Design Summary'!$E$16-'Pump Design Summary'!$D$16)/1000)*W748)+'Pump Design Summary'!$D$16</f>
        <v>0</v>
      </c>
      <c r="Y748" s="49">
        <f>IF(ISEVEN(W748),MAX('Pump Design Summary'!$D$28:$H$28)+50,0)</f>
        <v>0</v>
      </c>
      <c r="Z748" s="49"/>
    </row>
    <row r="749" spans="21:26" x14ac:dyDescent="0.25">
      <c r="U749" s="49"/>
      <c r="V749" s="49"/>
      <c r="W749" s="49">
        <v>746</v>
      </c>
      <c r="X749" s="49">
        <f>((('Pump Design Summary'!$E$16-'Pump Design Summary'!$D$16)/1000)*W749)+'Pump Design Summary'!$D$16</f>
        <v>0</v>
      </c>
      <c r="Y749" s="49">
        <f>IF(ISEVEN(W749),MAX('Pump Design Summary'!$D$28:$H$28)+50,0)</f>
        <v>50</v>
      </c>
      <c r="Z749" s="49"/>
    </row>
    <row r="750" spans="21:26" x14ac:dyDescent="0.25">
      <c r="U750" s="49"/>
      <c r="V750" s="49"/>
      <c r="W750" s="49">
        <v>747</v>
      </c>
      <c r="X750" s="49">
        <f>((('Pump Design Summary'!$E$16-'Pump Design Summary'!$D$16)/1000)*W750)+'Pump Design Summary'!$D$16</f>
        <v>0</v>
      </c>
      <c r="Y750" s="49">
        <f>IF(ISEVEN(W750),MAX('Pump Design Summary'!$D$28:$H$28)+50,0)</f>
        <v>0</v>
      </c>
      <c r="Z750" s="49"/>
    </row>
    <row r="751" spans="21:26" x14ac:dyDescent="0.25">
      <c r="U751" s="49"/>
      <c r="V751" s="49"/>
      <c r="W751" s="49">
        <v>748</v>
      </c>
      <c r="X751" s="49">
        <f>((('Pump Design Summary'!$E$16-'Pump Design Summary'!$D$16)/1000)*W751)+'Pump Design Summary'!$D$16</f>
        <v>0</v>
      </c>
      <c r="Y751" s="49">
        <f>IF(ISEVEN(W751),MAX('Pump Design Summary'!$D$28:$H$28)+50,0)</f>
        <v>50</v>
      </c>
      <c r="Z751" s="49"/>
    </row>
    <row r="752" spans="21:26" x14ac:dyDescent="0.25">
      <c r="U752" s="49"/>
      <c r="V752" s="49"/>
      <c r="W752" s="49">
        <v>749</v>
      </c>
      <c r="X752" s="49">
        <f>((('Pump Design Summary'!$E$16-'Pump Design Summary'!$D$16)/1000)*W752)+'Pump Design Summary'!$D$16</f>
        <v>0</v>
      </c>
      <c r="Y752" s="49">
        <f>IF(ISEVEN(W752),MAX('Pump Design Summary'!$D$28:$H$28)+50,0)</f>
        <v>0</v>
      </c>
      <c r="Z752" s="49"/>
    </row>
    <row r="753" spans="21:26" x14ac:dyDescent="0.25">
      <c r="U753" s="49"/>
      <c r="V753" s="49"/>
      <c r="W753" s="49">
        <v>750</v>
      </c>
      <c r="X753" s="49">
        <f>((('Pump Design Summary'!$E$16-'Pump Design Summary'!$D$16)/1000)*W753)+'Pump Design Summary'!$D$16</f>
        <v>0</v>
      </c>
      <c r="Y753" s="49">
        <f>IF(ISEVEN(W753),MAX('Pump Design Summary'!$D$28:$H$28)+50,0)</f>
        <v>50</v>
      </c>
      <c r="Z753" s="49"/>
    </row>
    <row r="754" spans="21:26" x14ac:dyDescent="0.25">
      <c r="U754" s="49"/>
      <c r="V754" s="49"/>
      <c r="W754" s="49">
        <v>751</v>
      </c>
      <c r="X754" s="49">
        <f>((('Pump Design Summary'!$E$16-'Pump Design Summary'!$D$16)/1000)*W754)+'Pump Design Summary'!$D$16</f>
        <v>0</v>
      </c>
      <c r="Y754" s="49">
        <f>IF(ISEVEN(W754),MAX('Pump Design Summary'!$D$28:$H$28)+50,0)</f>
        <v>0</v>
      </c>
      <c r="Z754" s="49"/>
    </row>
    <row r="755" spans="21:26" x14ac:dyDescent="0.25">
      <c r="U755" s="49"/>
      <c r="V755" s="49"/>
      <c r="W755" s="49">
        <v>752</v>
      </c>
      <c r="X755" s="49">
        <f>((('Pump Design Summary'!$E$16-'Pump Design Summary'!$D$16)/1000)*W755)+'Pump Design Summary'!$D$16</f>
        <v>0</v>
      </c>
      <c r="Y755" s="49">
        <f>IF(ISEVEN(W755),MAX('Pump Design Summary'!$D$28:$H$28)+50,0)</f>
        <v>50</v>
      </c>
      <c r="Z755" s="49"/>
    </row>
    <row r="756" spans="21:26" x14ac:dyDescent="0.25">
      <c r="U756" s="49"/>
      <c r="V756" s="49"/>
      <c r="W756" s="49">
        <v>753</v>
      </c>
      <c r="X756" s="49">
        <f>((('Pump Design Summary'!$E$16-'Pump Design Summary'!$D$16)/1000)*W756)+'Pump Design Summary'!$D$16</f>
        <v>0</v>
      </c>
      <c r="Y756" s="49">
        <f>IF(ISEVEN(W756),MAX('Pump Design Summary'!$D$28:$H$28)+50,0)</f>
        <v>0</v>
      </c>
      <c r="Z756" s="49"/>
    </row>
    <row r="757" spans="21:26" x14ac:dyDescent="0.25">
      <c r="U757" s="49"/>
      <c r="V757" s="49"/>
      <c r="W757" s="49">
        <v>754</v>
      </c>
      <c r="X757" s="49">
        <f>((('Pump Design Summary'!$E$16-'Pump Design Summary'!$D$16)/1000)*W757)+'Pump Design Summary'!$D$16</f>
        <v>0</v>
      </c>
      <c r="Y757" s="49">
        <f>IF(ISEVEN(W757),MAX('Pump Design Summary'!$D$28:$H$28)+50,0)</f>
        <v>50</v>
      </c>
      <c r="Z757" s="49"/>
    </row>
    <row r="758" spans="21:26" x14ac:dyDescent="0.25">
      <c r="U758" s="49"/>
      <c r="V758" s="49"/>
      <c r="W758" s="49">
        <v>755</v>
      </c>
      <c r="X758" s="49">
        <f>((('Pump Design Summary'!$E$16-'Pump Design Summary'!$D$16)/1000)*W758)+'Pump Design Summary'!$D$16</f>
        <v>0</v>
      </c>
      <c r="Y758" s="49">
        <f>IF(ISEVEN(W758),MAX('Pump Design Summary'!$D$28:$H$28)+50,0)</f>
        <v>0</v>
      </c>
      <c r="Z758" s="49"/>
    </row>
    <row r="759" spans="21:26" x14ac:dyDescent="0.25">
      <c r="U759" s="49"/>
      <c r="V759" s="49"/>
      <c r="W759" s="49">
        <v>756</v>
      </c>
      <c r="X759" s="49">
        <f>((('Pump Design Summary'!$E$16-'Pump Design Summary'!$D$16)/1000)*W759)+'Pump Design Summary'!$D$16</f>
        <v>0</v>
      </c>
      <c r="Y759" s="49">
        <f>IF(ISEVEN(W759),MAX('Pump Design Summary'!$D$28:$H$28)+50,0)</f>
        <v>50</v>
      </c>
      <c r="Z759" s="49"/>
    </row>
    <row r="760" spans="21:26" x14ac:dyDescent="0.25">
      <c r="U760" s="49"/>
      <c r="V760" s="49"/>
      <c r="W760" s="49">
        <v>757</v>
      </c>
      <c r="X760" s="49">
        <f>((('Pump Design Summary'!$E$16-'Pump Design Summary'!$D$16)/1000)*W760)+'Pump Design Summary'!$D$16</f>
        <v>0</v>
      </c>
      <c r="Y760" s="49">
        <f>IF(ISEVEN(W760),MAX('Pump Design Summary'!$D$28:$H$28)+50,0)</f>
        <v>0</v>
      </c>
      <c r="Z760" s="49"/>
    </row>
    <row r="761" spans="21:26" x14ac:dyDescent="0.25">
      <c r="U761" s="49"/>
      <c r="V761" s="49"/>
      <c r="W761" s="49">
        <v>758</v>
      </c>
      <c r="X761" s="49">
        <f>((('Pump Design Summary'!$E$16-'Pump Design Summary'!$D$16)/1000)*W761)+'Pump Design Summary'!$D$16</f>
        <v>0</v>
      </c>
      <c r="Y761" s="49">
        <f>IF(ISEVEN(W761),MAX('Pump Design Summary'!$D$28:$H$28)+50,0)</f>
        <v>50</v>
      </c>
      <c r="Z761" s="49"/>
    </row>
    <row r="762" spans="21:26" x14ac:dyDescent="0.25">
      <c r="U762" s="49"/>
      <c r="V762" s="49"/>
      <c r="W762" s="49">
        <v>759</v>
      </c>
      <c r="X762" s="49">
        <f>((('Pump Design Summary'!$E$16-'Pump Design Summary'!$D$16)/1000)*W762)+'Pump Design Summary'!$D$16</f>
        <v>0</v>
      </c>
      <c r="Y762" s="49">
        <f>IF(ISEVEN(W762),MAX('Pump Design Summary'!$D$28:$H$28)+50,0)</f>
        <v>0</v>
      </c>
      <c r="Z762" s="49"/>
    </row>
    <row r="763" spans="21:26" x14ac:dyDescent="0.25">
      <c r="U763" s="49"/>
      <c r="V763" s="49"/>
      <c r="W763" s="49">
        <v>760</v>
      </c>
      <c r="X763" s="49">
        <f>((('Pump Design Summary'!$E$16-'Pump Design Summary'!$D$16)/1000)*W763)+'Pump Design Summary'!$D$16</f>
        <v>0</v>
      </c>
      <c r="Y763" s="49">
        <f>IF(ISEVEN(W763),MAX('Pump Design Summary'!$D$28:$H$28)+50,0)</f>
        <v>50</v>
      </c>
      <c r="Z763" s="49"/>
    </row>
    <row r="764" spans="21:26" x14ac:dyDescent="0.25">
      <c r="U764" s="49"/>
      <c r="V764" s="49"/>
      <c r="W764" s="49">
        <v>761</v>
      </c>
      <c r="X764" s="49">
        <f>((('Pump Design Summary'!$E$16-'Pump Design Summary'!$D$16)/1000)*W764)+'Pump Design Summary'!$D$16</f>
        <v>0</v>
      </c>
      <c r="Y764" s="49">
        <f>IF(ISEVEN(W764),MAX('Pump Design Summary'!$D$28:$H$28)+50,0)</f>
        <v>0</v>
      </c>
      <c r="Z764" s="49"/>
    </row>
    <row r="765" spans="21:26" x14ac:dyDescent="0.25">
      <c r="U765" s="49"/>
      <c r="V765" s="49"/>
      <c r="W765" s="49">
        <v>762</v>
      </c>
      <c r="X765" s="49">
        <f>((('Pump Design Summary'!$E$16-'Pump Design Summary'!$D$16)/1000)*W765)+'Pump Design Summary'!$D$16</f>
        <v>0</v>
      </c>
      <c r="Y765" s="49">
        <f>IF(ISEVEN(W765),MAX('Pump Design Summary'!$D$28:$H$28)+50,0)</f>
        <v>50</v>
      </c>
      <c r="Z765" s="49"/>
    </row>
    <row r="766" spans="21:26" x14ac:dyDescent="0.25">
      <c r="U766" s="49"/>
      <c r="V766" s="49"/>
      <c r="W766" s="49">
        <v>763</v>
      </c>
      <c r="X766" s="49">
        <f>((('Pump Design Summary'!$E$16-'Pump Design Summary'!$D$16)/1000)*W766)+'Pump Design Summary'!$D$16</f>
        <v>0</v>
      </c>
      <c r="Y766" s="49">
        <f>IF(ISEVEN(W766),MAX('Pump Design Summary'!$D$28:$H$28)+50,0)</f>
        <v>0</v>
      </c>
      <c r="Z766" s="49"/>
    </row>
    <row r="767" spans="21:26" x14ac:dyDescent="0.25">
      <c r="U767" s="49"/>
      <c r="V767" s="49"/>
      <c r="W767" s="49">
        <v>764</v>
      </c>
      <c r="X767" s="49">
        <f>((('Pump Design Summary'!$E$16-'Pump Design Summary'!$D$16)/1000)*W767)+'Pump Design Summary'!$D$16</f>
        <v>0</v>
      </c>
      <c r="Y767" s="49">
        <f>IF(ISEVEN(W767),MAX('Pump Design Summary'!$D$28:$H$28)+50,0)</f>
        <v>50</v>
      </c>
      <c r="Z767" s="49"/>
    </row>
    <row r="768" spans="21:26" x14ac:dyDescent="0.25">
      <c r="U768" s="49"/>
      <c r="V768" s="49"/>
      <c r="W768" s="49">
        <v>765</v>
      </c>
      <c r="X768" s="49">
        <f>((('Pump Design Summary'!$E$16-'Pump Design Summary'!$D$16)/1000)*W768)+'Pump Design Summary'!$D$16</f>
        <v>0</v>
      </c>
      <c r="Y768" s="49">
        <f>IF(ISEVEN(W768),MAX('Pump Design Summary'!$D$28:$H$28)+50,0)</f>
        <v>0</v>
      </c>
      <c r="Z768" s="49"/>
    </row>
    <row r="769" spans="21:26" x14ac:dyDescent="0.25">
      <c r="U769" s="49"/>
      <c r="V769" s="49"/>
      <c r="W769" s="49">
        <v>766</v>
      </c>
      <c r="X769" s="49">
        <f>((('Pump Design Summary'!$E$16-'Pump Design Summary'!$D$16)/1000)*W769)+'Pump Design Summary'!$D$16</f>
        <v>0</v>
      </c>
      <c r="Y769" s="49">
        <f>IF(ISEVEN(W769),MAX('Pump Design Summary'!$D$28:$H$28)+50,0)</f>
        <v>50</v>
      </c>
      <c r="Z769" s="49"/>
    </row>
    <row r="770" spans="21:26" x14ac:dyDescent="0.25">
      <c r="U770" s="49"/>
      <c r="V770" s="49"/>
      <c r="W770" s="49">
        <v>767</v>
      </c>
      <c r="X770" s="49">
        <f>((('Pump Design Summary'!$E$16-'Pump Design Summary'!$D$16)/1000)*W770)+'Pump Design Summary'!$D$16</f>
        <v>0</v>
      </c>
      <c r="Y770" s="49">
        <f>IF(ISEVEN(W770),MAX('Pump Design Summary'!$D$28:$H$28)+50,0)</f>
        <v>0</v>
      </c>
      <c r="Z770" s="49"/>
    </row>
    <row r="771" spans="21:26" x14ac:dyDescent="0.25">
      <c r="U771" s="49"/>
      <c r="V771" s="49"/>
      <c r="W771" s="49">
        <v>768</v>
      </c>
      <c r="X771" s="49">
        <f>((('Pump Design Summary'!$E$16-'Pump Design Summary'!$D$16)/1000)*W771)+'Pump Design Summary'!$D$16</f>
        <v>0</v>
      </c>
      <c r="Y771" s="49">
        <f>IF(ISEVEN(W771),MAX('Pump Design Summary'!$D$28:$H$28)+50,0)</f>
        <v>50</v>
      </c>
      <c r="Z771" s="49"/>
    </row>
    <row r="772" spans="21:26" x14ac:dyDescent="0.25">
      <c r="U772" s="49"/>
      <c r="V772" s="49"/>
      <c r="W772" s="49">
        <v>769</v>
      </c>
      <c r="X772" s="49">
        <f>((('Pump Design Summary'!$E$16-'Pump Design Summary'!$D$16)/1000)*W772)+'Pump Design Summary'!$D$16</f>
        <v>0</v>
      </c>
      <c r="Y772" s="49">
        <f>IF(ISEVEN(W772),MAX('Pump Design Summary'!$D$28:$H$28)+50,0)</f>
        <v>0</v>
      </c>
      <c r="Z772" s="49"/>
    </row>
    <row r="773" spans="21:26" x14ac:dyDescent="0.25">
      <c r="U773" s="49"/>
      <c r="V773" s="49"/>
      <c r="W773" s="49">
        <v>770</v>
      </c>
      <c r="X773" s="49">
        <f>((('Pump Design Summary'!$E$16-'Pump Design Summary'!$D$16)/1000)*W773)+'Pump Design Summary'!$D$16</f>
        <v>0</v>
      </c>
      <c r="Y773" s="49">
        <f>IF(ISEVEN(W773),MAX('Pump Design Summary'!$D$28:$H$28)+50,0)</f>
        <v>50</v>
      </c>
      <c r="Z773" s="49"/>
    </row>
    <row r="774" spans="21:26" x14ac:dyDescent="0.25">
      <c r="U774" s="49"/>
      <c r="V774" s="49"/>
      <c r="W774" s="49">
        <v>771</v>
      </c>
      <c r="X774" s="49">
        <f>((('Pump Design Summary'!$E$16-'Pump Design Summary'!$D$16)/1000)*W774)+'Pump Design Summary'!$D$16</f>
        <v>0</v>
      </c>
      <c r="Y774" s="49">
        <f>IF(ISEVEN(W774),MAX('Pump Design Summary'!$D$28:$H$28)+50,0)</f>
        <v>0</v>
      </c>
      <c r="Z774" s="49"/>
    </row>
    <row r="775" spans="21:26" x14ac:dyDescent="0.25">
      <c r="U775" s="49"/>
      <c r="V775" s="49"/>
      <c r="W775" s="49">
        <v>772</v>
      </c>
      <c r="X775" s="49">
        <f>((('Pump Design Summary'!$E$16-'Pump Design Summary'!$D$16)/1000)*W775)+'Pump Design Summary'!$D$16</f>
        <v>0</v>
      </c>
      <c r="Y775" s="49">
        <f>IF(ISEVEN(W775),MAX('Pump Design Summary'!$D$28:$H$28)+50,0)</f>
        <v>50</v>
      </c>
      <c r="Z775" s="49"/>
    </row>
    <row r="776" spans="21:26" x14ac:dyDescent="0.25">
      <c r="U776" s="49"/>
      <c r="V776" s="49"/>
      <c r="W776" s="49">
        <v>773</v>
      </c>
      <c r="X776" s="49">
        <f>((('Pump Design Summary'!$E$16-'Pump Design Summary'!$D$16)/1000)*W776)+'Pump Design Summary'!$D$16</f>
        <v>0</v>
      </c>
      <c r="Y776" s="49">
        <f>IF(ISEVEN(W776),MAX('Pump Design Summary'!$D$28:$H$28)+50,0)</f>
        <v>0</v>
      </c>
      <c r="Z776" s="49"/>
    </row>
    <row r="777" spans="21:26" x14ac:dyDescent="0.25">
      <c r="U777" s="49"/>
      <c r="V777" s="49"/>
      <c r="W777" s="49">
        <v>774</v>
      </c>
      <c r="X777" s="49">
        <f>((('Pump Design Summary'!$E$16-'Pump Design Summary'!$D$16)/1000)*W777)+'Pump Design Summary'!$D$16</f>
        <v>0</v>
      </c>
      <c r="Y777" s="49">
        <f>IF(ISEVEN(W777),MAX('Pump Design Summary'!$D$28:$H$28)+50,0)</f>
        <v>50</v>
      </c>
      <c r="Z777" s="49"/>
    </row>
    <row r="778" spans="21:26" x14ac:dyDescent="0.25">
      <c r="U778" s="49"/>
      <c r="V778" s="49"/>
      <c r="W778" s="49">
        <v>775</v>
      </c>
      <c r="X778" s="49">
        <f>((('Pump Design Summary'!$E$16-'Pump Design Summary'!$D$16)/1000)*W778)+'Pump Design Summary'!$D$16</f>
        <v>0</v>
      </c>
      <c r="Y778" s="49">
        <f>IF(ISEVEN(W778),MAX('Pump Design Summary'!$D$28:$H$28)+50,0)</f>
        <v>0</v>
      </c>
      <c r="Z778" s="49"/>
    </row>
    <row r="779" spans="21:26" x14ac:dyDescent="0.25">
      <c r="U779" s="49"/>
      <c r="V779" s="49"/>
      <c r="W779" s="49">
        <v>776</v>
      </c>
      <c r="X779" s="49">
        <f>((('Pump Design Summary'!$E$16-'Pump Design Summary'!$D$16)/1000)*W779)+'Pump Design Summary'!$D$16</f>
        <v>0</v>
      </c>
      <c r="Y779" s="49">
        <f>IF(ISEVEN(W779),MAX('Pump Design Summary'!$D$28:$H$28)+50,0)</f>
        <v>50</v>
      </c>
      <c r="Z779" s="49"/>
    </row>
    <row r="780" spans="21:26" x14ac:dyDescent="0.25">
      <c r="U780" s="49"/>
      <c r="V780" s="49"/>
      <c r="W780" s="49">
        <v>777</v>
      </c>
      <c r="X780" s="49">
        <f>((('Pump Design Summary'!$E$16-'Pump Design Summary'!$D$16)/1000)*W780)+'Pump Design Summary'!$D$16</f>
        <v>0</v>
      </c>
      <c r="Y780" s="49">
        <f>IF(ISEVEN(W780),MAX('Pump Design Summary'!$D$28:$H$28)+50,0)</f>
        <v>0</v>
      </c>
      <c r="Z780" s="49"/>
    </row>
    <row r="781" spans="21:26" x14ac:dyDescent="0.25">
      <c r="U781" s="49"/>
      <c r="V781" s="49"/>
      <c r="W781" s="49">
        <v>778</v>
      </c>
      <c r="X781" s="49">
        <f>((('Pump Design Summary'!$E$16-'Pump Design Summary'!$D$16)/1000)*W781)+'Pump Design Summary'!$D$16</f>
        <v>0</v>
      </c>
      <c r="Y781" s="49">
        <f>IF(ISEVEN(W781),MAX('Pump Design Summary'!$D$28:$H$28)+50,0)</f>
        <v>50</v>
      </c>
      <c r="Z781" s="49"/>
    </row>
    <row r="782" spans="21:26" x14ac:dyDescent="0.25">
      <c r="U782" s="49"/>
      <c r="V782" s="49"/>
      <c r="W782" s="49">
        <v>779</v>
      </c>
      <c r="X782" s="49">
        <f>((('Pump Design Summary'!$E$16-'Pump Design Summary'!$D$16)/1000)*W782)+'Pump Design Summary'!$D$16</f>
        <v>0</v>
      </c>
      <c r="Y782" s="49">
        <f>IF(ISEVEN(W782),MAX('Pump Design Summary'!$D$28:$H$28)+50,0)</f>
        <v>0</v>
      </c>
      <c r="Z782" s="49"/>
    </row>
    <row r="783" spans="21:26" x14ac:dyDescent="0.25">
      <c r="U783" s="49"/>
      <c r="V783" s="49"/>
      <c r="W783" s="49">
        <v>780</v>
      </c>
      <c r="X783" s="49">
        <f>((('Pump Design Summary'!$E$16-'Pump Design Summary'!$D$16)/1000)*W783)+'Pump Design Summary'!$D$16</f>
        <v>0</v>
      </c>
      <c r="Y783" s="49">
        <f>IF(ISEVEN(W783),MAX('Pump Design Summary'!$D$28:$H$28)+50,0)</f>
        <v>50</v>
      </c>
      <c r="Z783" s="49"/>
    </row>
    <row r="784" spans="21:26" x14ac:dyDescent="0.25">
      <c r="U784" s="49"/>
      <c r="V784" s="49"/>
      <c r="W784" s="49">
        <v>781</v>
      </c>
      <c r="X784" s="49">
        <f>((('Pump Design Summary'!$E$16-'Pump Design Summary'!$D$16)/1000)*W784)+'Pump Design Summary'!$D$16</f>
        <v>0</v>
      </c>
      <c r="Y784" s="49">
        <f>IF(ISEVEN(W784),MAX('Pump Design Summary'!$D$28:$H$28)+50,0)</f>
        <v>0</v>
      </c>
      <c r="Z784" s="49"/>
    </row>
    <row r="785" spans="21:26" x14ac:dyDescent="0.25">
      <c r="U785" s="49"/>
      <c r="V785" s="49"/>
      <c r="W785" s="49">
        <v>782</v>
      </c>
      <c r="X785" s="49">
        <f>((('Pump Design Summary'!$E$16-'Pump Design Summary'!$D$16)/1000)*W785)+'Pump Design Summary'!$D$16</f>
        <v>0</v>
      </c>
      <c r="Y785" s="49">
        <f>IF(ISEVEN(W785),MAX('Pump Design Summary'!$D$28:$H$28)+50,0)</f>
        <v>50</v>
      </c>
      <c r="Z785" s="49"/>
    </row>
    <row r="786" spans="21:26" x14ac:dyDescent="0.25">
      <c r="U786" s="49"/>
      <c r="V786" s="49"/>
      <c r="W786" s="49">
        <v>783</v>
      </c>
      <c r="X786" s="49">
        <f>((('Pump Design Summary'!$E$16-'Pump Design Summary'!$D$16)/1000)*W786)+'Pump Design Summary'!$D$16</f>
        <v>0</v>
      </c>
      <c r="Y786" s="49">
        <f>IF(ISEVEN(W786),MAX('Pump Design Summary'!$D$28:$H$28)+50,0)</f>
        <v>0</v>
      </c>
      <c r="Z786" s="49"/>
    </row>
    <row r="787" spans="21:26" x14ac:dyDescent="0.25">
      <c r="U787" s="49"/>
      <c r="V787" s="49"/>
      <c r="W787" s="49">
        <v>784</v>
      </c>
      <c r="X787" s="49">
        <f>((('Pump Design Summary'!$E$16-'Pump Design Summary'!$D$16)/1000)*W787)+'Pump Design Summary'!$D$16</f>
        <v>0</v>
      </c>
      <c r="Y787" s="49">
        <f>IF(ISEVEN(W787),MAX('Pump Design Summary'!$D$28:$H$28)+50,0)</f>
        <v>50</v>
      </c>
      <c r="Z787" s="49"/>
    </row>
    <row r="788" spans="21:26" x14ac:dyDescent="0.25">
      <c r="U788" s="49"/>
      <c r="V788" s="49"/>
      <c r="W788" s="49">
        <v>785</v>
      </c>
      <c r="X788" s="49">
        <f>((('Pump Design Summary'!$E$16-'Pump Design Summary'!$D$16)/1000)*W788)+'Pump Design Summary'!$D$16</f>
        <v>0</v>
      </c>
      <c r="Y788" s="49">
        <f>IF(ISEVEN(W788),MAX('Pump Design Summary'!$D$28:$H$28)+50,0)</f>
        <v>0</v>
      </c>
      <c r="Z788" s="49"/>
    </row>
    <row r="789" spans="21:26" x14ac:dyDescent="0.25">
      <c r="U789" s="49"/>
      <c r="V789" s="49"/>
      <c r="W789" s="49">
        <v>786</v>
      </c>
      <c r="X789" s="49">
        <f>((('Pump Design Summary'!$E$16-'Pump Design Summary'!$D$16)/1000)*W789)+'Pump Design Summary'!$D$16</f>
        <v>0</v>
      </c>
      <c r="Y789" s="49">
        <f>IF(ISEVEN(W789),MAX('Pump Design Summary'!$D$28:$H$28)+50,0)</f>
        <v>50</v>
      </c>
      <c r="Z789" s="49"/>
    </row>
    <row r="790" spans="21:26" x14ac:dyDescent="0.25">
      <c r="U790" s="49"/>
      <c r="V790" s="49"/>
      <c r="W790" s="49">
        <v>787</v>
      </c>
      <c r="X790" s="49">
        <f>((('Pump Design Summary'!$E$16-'Pump Design Summary'!$D$16)/1000)*W790)+'Pump Design Summary'!$D$16</f>
        <v>0</v>
      </c>
      <c r="Y790" s="49">
        <f>IF(ISEVEN(W790),MAX('Pump Design Summary'!$D$28:$H$28)+50,0)</f>
        <v>0</v>
      </c>
      <c r="Z790" s="49"/>
    </row>
    <row r="791" spans="21:26" x14ac:dyDescent="0.25">
      <c r="U791" s="49"/>
      <c r="V791" s="49"/>
      <c r="W791" s="49">
        <v>788</v>
      </c>
      <c r="X791" s="49">
        <f>((('Pump Design Summary'!$E$16-'Pump Design Summary'!$D$16)/1000)*W791)+'Pump Design Summary'!$D$16</f>
        <v>0</v>
      </c>
      <c r="Y791" s="49">
        <f>IF(ISEVEN(W791),MAX('Pump Design Summary'!$D$28:$H$28)+50,0)</f>
        <v>50</v>
      </c>
      <c r="Z791" s="49"/>
    </row>
    <row r="792" spans="21:26" x14ac:dyDescent="0.25">
      <c r="U792" s="49"/>
      <c r="V792" s="49"/>
      <c r="W792" s="49">
        <v>789</v>
      </c>
      <c r="X792" s="49">
        <f>((('Pump Design Summary'!$E$16-'Pump Design Summary'!$D$16)/1000)*W792)+'Pump Design Summary'!$D$16</f>
        <v>0</v>
      </c>
      <c r="Y792" s="49">
        <f>IF(ISEVEN(W792),MAX('Pump Design Summary'!$D$28:$H$28)+50,0)</f>
        <v>0</v>
      </c>
      <c r="Z792" s="49"/>
    </row>
    <row r="793" spans="21:26" x14ac:dyDescent="0.25">
      <c r="U793" s="49"/>
      <c r="V793" s="49"/>
      <c r="W793" s="49">
        <v>790</v>
      </c>
      <c r="X793" s="49">
        <f>((('Pump Design Summary'!$E$16-'Pump Design Summary'!$D$16)/1000)*W793)+'Pump Design Summary'!$D$16</f>
        <v>0</v>
      </c>
      <c r="Y793" s="49">
        <f>IF(ISEVEN(W793),MAX('Pump Design Summary'!$D$28:$H$28)+50,0)</f>
        <v>50</v>
      </c>
      <c r="Z793" s="49"/>
    </row>
    <row r="794" spans="21:26" x14ac:dyDescent="0.25">
      <c r="U794" s="49"/>
      <c r="V794" s="49"/>
      <c r="W794" s="49">
        <v>791</v>
      </c>
      <c r="X794" s="49">
        <f>((('Pump Design Summary'!$E$16-'Pump Design Summary'!$D$16)/1000)*W794)+'Pump Design Summary'!$D$16</f>
        <v>0</v>
      </c>
      <c r="Y794" s="49">
        <f>IF(ISEVEN(W794),MAX('Pump Design Summary'!$D$28:$H$28)+50,0)</f>
        <v>0</v>
      </c>
      <c r="Z794" s="49"/>
    </row>
    <row r="795" spans="21:26" x14ac:dyDescent="0.25">
      <c r="U795" s="49"/>
      <c r="V795" s="49"/>
      <c r="W795" s="49">
        <v>792</v>
      </c>
      <c r="X795" s="49">
        <f>((('Pump Design Summary'!$E$16-'Pump Design Summary'!$D$16)/1000)*W795)+'Pump Design Summary'!$D$16</f>
        <v>0</v>
      </c>
      <c r="Y795" s="49">
        <f>IF(ISEVEN(W795),MAX('Pump Design Summary'!$D$28:$H$28)+50,0)</f>
        <v>50</v>
      </c>
      <c r="Z795" s="49"/>
    </row>
    <row r="796" spans="21:26" x14ac:dyDescent="0.25">
      <c r="U796" s="49"/>
      <c r="V796" s="49"/>
      <c r="W796" s="49">
        <v>793</v>
      </c>
      <c r="X796" s="49">
        <f>((('Pump Design Summary'!$E$16-'Pump Design Summary'!$D$16)/1000)*W796)+'Pump Design Summary'!$D$16</f>
        <v>0</v>
      </c>
      <c r="Y796" s="49">
        <f>IF(ISEVEN(W796),MAX('Pump Design Summary'!$D$28:$H$28)+50,0)</f>
        <v>0</v>
      </c>
      <c r="Z796" s="49"/>
    </row>
    <row r="797" spans="21:26" x14ac:dyDescent="0.25">
      <c r="U797" s="49"/>
      <c r="V797" s="49"/>
      <c r="W797" s="49">
        <v>794</v>
      </c>
      <c r="X797" s="49">
        <f>((('Pump Design Summary'!$E$16-'Pump Design Summary'!$D$16)/1000)*W797)+'Pump Design Summary'!$D$16</f>
        <v>0</v>
      </c>
      <c r="Y797" s="49">
        <f>IF(ISEVEN(W797),MAX('Pump Design Summary'!$D$28:$H$28)+50,0)</f>
        <v>50</v>
      </c>
      <c r="Z797" s="49"/>
    </row>
    <row r="798" spans="21:26" x14ac:dyDescent="0.25">
      <c r="U798" s="49"/>
      <c r="V798" s="49"/>
      <c r="W798" s="49">
        <v>795</v>
      </c>
      <c r="X798" s="49">
        <f>((('Pump Design Summary'!$E$16-'Pump Design Summary'!$D$16)/1000)*W798)+'Pump Design Summary'!$D$16</f>
        <v>0</v>
      </c>
      <c r="Y798" s="49">
        <f>IF(ISEVEN(W798),MAX('Pump Design Summary'!$D$28:$H$28)+50,0)</f>
        <v>0</v>
      </c>
      <c r="Z798" s="49"/>
    </row>
    <row r="799" spans="21:26" x14ac:dyDescent="0.25">
      <c r="U799" s="49"/>
      <c r="V799" s="49"/>
      <c r="W799" s="49">
        <v>796</v>
      </c>
      <c r="X799" s="49">
        <f>((('Pump Design Summary'!$E$16-'Pump Design Summary'!$D$16)/1000)*W799)+'Pump Design Summary'!$D$16</f>
        <v>0</v>
      </c>
      <c r="Y799" s="49">
        <f>IF(ISEVEN(W799),MAX('Pump Design Summary'!$D$28:$H$28)+50,0)</f>
        <v>50</v>
      </c>
      <c r="Z799" s="49"/>
    </row>
    <row r="800" spans="21:26" x14ac:dyDescent="0.25">
      <c r="U800" s="49"/>
      <c r="V800" s="49"/>
      <c r="W800" s="49">
        <v>797</v>
      </c>
      <c r="X800" s="49">
        <f>((('Pump Design Summary'!$E$16-'Pump Design Summary'!$D$16)/1000)*W800)+'Pump Design Summary'!$D$16</f>
        <v>0</v>
      </c>
      <c r="Y800" s="49">
        <f>IF(ISEVEN(W800),MAX('Pump Design Summary'!$D$28:$H$28)+50,0)</f>
        <v>0</v>
      </c>
      <c r="Z800" s="49"/>
    </row>
    <row r="801" spans="21:26" x14ac:dyDescent="0.25">
      <c r="U801" s="49"/>
      <c r="V801" s="49"/>
      <c r="W801" s="49">
        <v>798</v>
      </c>
      <c r="X801" s="49">
        <f>((('Pump Design Summary'!$E$16-'Pump Design Summary'!$D$16)/1000)*W801)+'Pump Design Summary'!$D$16</f>
        <v>0</v>
      </c>
      <c r="Y801" s="49">
        <f>IF(ISEVEN(W801),MAX('Pump Design Summary'!$D$28:$H$28)+50,0)</f>
        <v>50</v>
      </c>
      <c r="Z801" s="49"/>
    </row>
    <row r="802" spans="21:26" x14ac:dyDescent="0.25">
      <c r="U802" s="49"/>
      <c r="V802" s="49"/>
      <c r="W802" s="49">
        <v>799</v>
      </c>
      <c r="X802" s="49">
        <f>((('Pump Design Summary'!$E$16-'Pump Design Summary'!$D$16)/1000)*W802)+'Pump Design Summary'!$D$16</f>
        <v>0</v>
      </c>
      <c r="Y802" s="49">
        <f>IF(ISEVEN(W802),MAX('Pump Design Summary'!$D$28:$H$28)+50,0)</f>
        <v>0</v>
      </c>
      <c r="Z802" s="49"/>
    </row>
    <row r="803" spans="21:26" x14ac:dyDescent="0.25">
      <c r="U803" s="49"/>
      <c r="V803" s="49"/>
      <c r="W803" s="49">
        <v>800</v>
      </c>
      <c r="X803" s="49">
        <f>((('Pump Design Summary'!$E$16-'Pump Design Summary'!$D$16)/1000)*W803)+'Pump Design Summary'!$D$16</f>
        <v>0</v>
      </c>
      <c r="Y803" s="49">
        <f>IF(ISEVEN(W803),MAX('Pump Design Summary'!$D$28:$H$28)+50,0)</f>
        <v>50</v>
      </c>
      <c r="Z803" s="49"/>
    </row>
    <row r="804" spans="21:26" x14ac:dyDescent="0.25">
      <c r="U804" s="49"/>
      <c r="V804" s="49"/>
      <c r="W804" s="49">
        <v>801</v>
      </c>
      <c r="X804" s="49">
        <f>((('Pump Design Summary'!$E$16-'Pump Design Summary'!$D$16)/1000)*W804)+'Pump Design Summary'!$D$16</f>
        <v>0</v>
      </c>
      <c r="Y804" s="49">
        <f>IF(ISEVEN(W804),MAX('Pump Design Summary'!$D$28:$H$28)+50,0)</f>
        <v>0</v>
      </c>
      <c r="Z804" s="49"/>
    </row>
    <row r="805" spans="21:26" x14ac:dyDescent="0.25">
      <c r="U805" s="49"/>
      <c r="V805" s="49"/>
      <c r="W805" s="49">
        <v>802</v>
      </c>
      <c r="X805" s="49">
        <f>((('Pump Design Summary'!$E$16-'Pump Design Summary'!$D$16)/1000)*W805)+'Pump Design Summary'!$D$16</f>
        <v>0</v>
      </c>
      <c r="Y805" s="49">
        <f>IF(ISEVEN(W805),MAX('Pump Design Summary'!$D$28:$H$28)+50,0)</f>
        <v>50</v>
      </c>
      <c r="Z805" s="49"/>
    </row>
    <row r="806" spans="21:26" x14ac:dyDescent="0.25">
      <c r="U806" s="49"/>
      <c r="V806" s="49"/>
      <c r="W806" s="49">
        <v>803</v>
      </c>
      <c r="X806" s="49">
        <f>((('Pump Design Summary'!$E$16-'Pump Design Summary'!$D$16)/1000)*W806)+'Pump Design Summary'!$D$16</f>
        <v>0</v>
      </c>
      <c r="Y806" s="49">
        <f>IF(ISEVEN(W806),MAX('Pump Design Summary'!$D$28:$H$28)+50,0)</f>
        <v>0</v>
      </c>
      <c r="Z806" s="49"/>
    </row>
    <row r="807" spans="21:26" x14ac:dyDescent="0.25">
      <c r="U807" s="49"/>
      <c r="V807" s="49"/>
      <c r="W807" s="49">
        <v>804</v>
      </c>
      <c r="X807" s="49">
        <f>((('Pump Design Summary'!$E$16-'Pump Design Summary'!$D$16)/1000)*W807)+'Pump Design Summary'!$D$16</f>
        <v>0</v>
      </c>
      <c r="Y807" s="49">
        <f>IF(ISEVEN(W807),MAX('Pump Design Summary'!$D$28:$H$28)+50,0)</f>
        <v>50</v>
      </c>
      <c r="Z807" s="49"/>
    </row>
    <row r="808" spans="21:26" x14ac:dyDescent="0.25">
      <c r="U808" s="49"/>
      <c r="V808" s="49"/>
      <c r="W808" s="49">
        <v>805</v>
      </c>
      <c r="X808" s="49">
        <f>((('Pump Design Summary'!$E$16-'Pump Design Summary'!$D$16)/1000)*W808)+'Pump Design Summary'!$D$16</f>
        <v>0</v>
      </c>
      <c r="Y808" s="49">
        <f>IF(ISEVEN(W808),MAX('Pump Design Summary'!$D$28:$H$28)+50,0)</f>
        <v>0</v>
      </c>
      <c r="Z808" s="49"/>
    </row>
    <row r="809" spans="21:26" x14ac:dyDescent="0.25">
      <c r="U809" s="49"/>
      <c r="V809" s="49"/>
      <c r="W809" s="49">
        <v>806</v>
      </c>
      <c r="X809" s="49">
        <f>((('Pump Design Summary'!$E$16-'Pump Design Summary'!$D$16)/1000)*W809)+'Pump Design Summary'!$D$16</f>
        <v>0</v>
      </c>
      <c r="Y809" s="49">
        <f>IF(ISEVEN(W809),MAX('Pump Design Summary'!$D$28:$H$28)+50,0)</f>
        <v>50</v>
      </c>
      <c r="Z809" s="49"/>
    </row>
    <row r="810" spans="21:26" x14ac:dyDescent="0.25">
      <c r="U810" s="49"/>
      <c r="V810" s="49"/>
      <c r="W810" s="49">
        <v>807</v>
      </c>
      <c r="X810" s="49">
        <f>((('Pump Design Summary'!$E$16-'Pump Design Summary'!$D$16)/1000)*W810)+'Pump Design Summary'!$D$16</f>
        <v>0</v>
      </c>
      <c r="Y810" s="49">
        <f>IF(ISEVEN(W810),MAX('Pump Design Summary'!$D$28:$H$28)+50,0)</f>
        <v>0</v>
      </c>
      <c r="Z810" s="49"/>
    </row>
    <row r="811" spans="21:26" x14ac:dyDescent="0.25">
      <c r="U811" s="49"/>
      <c r="V811" s="49"/>
      <c r="W811" s="49">
        <v>808</v>
      </c>
      <c r="X811" s="49">
        <f>((('Pump Design Summary'!$E$16-'Pump Design Summary'!$D$16)/1000)*W811)+'Pump Design Summary'!$D$16</f>
        <v>0</v>
      </c>
      <c r="Y811" s="49">
        <f>IF(ISEVEN(W811),MAX('Pump Design Summary'!$D$28:$H$28)+50,0)</f>
        <v>50</v>
      </c>
      <c r="Z811" s="49"/>
    </row>
    <row r="812" spans="21:26" x14ac:dyDescent="0.25">
      <c r="U812" s="49"/>
      <c r="V812" s="49"/>
      <c r="W812" s="49">
        <v>809</v>
      </c>
      <c r="X812" s="49">
        <f>((('Pump Design Summary'!$E$16-'Pump Design Summary'!$D$16)/1000)*W812)+'Pump Design Summary'!$D$16</f>
        <v>0</v>
      </c>
      <c r="Y812" s="49">
        <f>IF(ISEVEN(W812),MAX('Pump Design Summary'!$D$28:$H$28)+50,0)</f>
        <v>0</v>
      </c>
      <c r="Z812" s="49"/>
    </row>
    <row r="813" spans="21:26" x14ac:dyDescent="0.25">
      <c r="U813" s="49"/>
      <c r="V813" s="49"/>
      <c r="W813" s="49">
        <v>810</v>
      </c>
      <c r="X813" s="49">
        <f>((('Pump Design Summary'!$E$16-'Pump Design Summary'!$D$16)/1000)*W813)+'Pump Design Summary'!$D$16</f>
        <v>0</v>
      </c>
      <c r="Y813" s="49">
        <f>IF(ISEVEN(W813),MAX('Pump Design Summary'!$D$28:$H$28)+50,0)</f>
        <v>50</v>
      </c>
      <c r="Z813" s="49"/>
    </row>
    <row r="814" spans="21:26" x14ac:dyDescent="0.25">
      <c r="U814" s="49"/>
      <c r="V814" s="49"/>
      <c r="W814" s="49">
        <v>811</v>
      </c>
      <c r="X814" s="49">
        <f>((('Pump Design Summary'!$E$16-'Pump Design Summary'!$D$16)/1000)*W814)+'Pump Design Summary'!$D$16</f>
        <v>0</v>
      </c>
      <c r="Y814" s="49">
        <f>IF(ISEVEN(W814),MAX('Pump Design Summary'!$D$28:$H$28)+50,0)</f>
        <v>0</v>
      </c>
      <c r="Z814" s="49"/>
    </row>
    <row r="815" spans="21:26" x14ac:dyDescent="0.25">
      <c r="U815" s="49"/>
      <c r="V815" s="49"/>
      <c r="W815" s="49">
        <v>812</v>
      </c>
      <c r="X815" s="49">
        <f>((('Pump Design Summary'!$E$16-'Pump Design Summary'!$D$16)/1000)*W815)+'Pump Design Summary'!$D$16</f>
        <v>0</v>
      </c>
      <c r="Y815" s="49">
        <f>IF(ISEVEN(W815),MAX('Pump Design Summary'!$D$28:$H$28)+50,0)</f>
        <v>50</v>
      </c>
      <c r="Z815" s="49"/>
    </row>
    <row r="816" spans="21:26" x14ac:dyDescent="0.25">
      <c r="U816" s="49"/>
      <c r="V816" s="49"/>
      <c r="W816" s="49">
        <v>813</v>
      </c>
      <c r="X816" s="49">
        <f>((('Pump Design Summary'!$E$16-'Pump Design Summary'!$D$16)/1000)*W816)+'Pump Design Summary'!$D$16</f>
        <v>0</v>
      </c>
      <c r="Y816" s="49">
        <f>IF(ISEVEN(W816),MAX('Pump Design Summary'!$D$28:$H$28)+50,0)</f>
        <v>0</v>
      </c>
      <c r="Z816" s="49"/>
    </row>
    <row r="817" spans="21:26" x14ac:dyDescent="0.25">
      <c r="U817" s="49"/>
      <c r="V817" s="49"/>
      <c r="W817" s="49">
        <v>814</v>
      </c>
      <c r="X817" s="49">
        <f>((('Pump Design Summary'!$E$16-'Pump Design Summary'!$D$16)/1000)*W817)+'Pump Design Summary'!$D$16</f>
        <v>0</v>
      </c>
      <c r="Y817" s="49">
        <f>IF(ISEVEN(W817),MAX('Pump Design Summary'!$D$28:$H$28)+50,0)</f>
        <v>50</v>
      </c>
      <c r="Z817" s="49"/>
    </row>
    <row r="818" spans="21:26" x14ac:dyDescent="0.25">
      <c r="U818" s="49"/>
      <c r="V818" s="49"/>
      <c r="W818" s="49">
        <v>815</v>
      </c>
      <c r="X818" s="49">
        <f>((('Pump Design Summary'!$E$16-'Pump Design Summary'!$D$16)/1000)*W818)+'Pump Design Summary'!$D$16</f>
        <v>0</v>
      </c>
      <c r="Y818" s="49">
        <f>IF(ISEVEN(W818),MAX('Pump Design Summary'!$D$28:$H$28)+50,0)</f>
        <v>0</v>
      </c>
      <c r="Z818" s="49"/>
    </row>
    <row r="819" spans="21:26" x14ac:dyDescent="0.25">
      <c r="U819" s="49"/>
      <c r="V819" s="49"/>
      <c r="W819" s="49">
        <v>816</v>
      </c>
      <c r="X819" s="49">
        <f>((('Pump Design Summary'!$E$16-'Pump Design Summary'!$D$16)/1000)*W819)+'Pump Design Summary'!$D$16</f>
        <v>0</v>
      </c>
      <c r="Y819" s="49">
        <f>IF(ISEVEN(W819),MAX('Pump Design Summary'!$D$28:$H$28)+50,0)</f>
        <v>50</v>
      </c>
      <c r="Z819" s="49"/>
    </row>
    <row r="820" spans="21:26" x14ac:dyDescent="0.25">
      <c r="U820" s="49"/>
      <c r="V820" s="49"/>
      <c r="W820" s="49">
        <v>817</v>
      </c>
      <c r="X820" s="49">
        <f>((('Pump Design Summary'!$E$16-'Pump Design Summary'!$D$16)/1000)*W820)+'Pump Design Summary'!$D$16</f>
        <v>0</v>
      </c>
      <c r="Y820" s="49">
        <f>IF(ISEVEN(W820),MAX('Pump Design Summary'!$D$28:$H$28)+50,0)</f>
        <v>0</v>
      </c>
      <c r="Z820" s="49"/>
    </row>
    <row r="821" spans="21:26" x14ac:dyDescent="0.25">
      <c r="U821" s="49"/>
      <c r="V821" s="49"/>
      <c r="W821" s="49">
        <v>818</v>
      </c>
      <c r="X821" s="49">
        <f>((('Pump Design Summary'!$E$16-'Pump Design Summary'!$D$16)/1000)*W821)+'Pump Design Summary'!$D$16</f>
        <v>0</v>
      </c>
      <c r="Y821" s="49">
        <f>IF(ISEVEN(W821),MAX('Pump Design Summary'!$D$28:$H$28)+50,0)</f>
        <v>50</v>
      </c>
      <c r="Z821" s="49"/>
    </row>
    <row r="822" spans="21:26" x14ac:dyDescent="0.25">
      <c r="U822" s="49"/>
      <c r="V822" s="49"/>
      <c r="W822" s="49">
        <v>819</v>
      </c>
      <c r="X822" s="49">
        <f>((('Pump Design Summary'!$E$16-'Pump Design Summary'!$D$16)/1000)*W822)+'Pump Design Summary'!$D$16</f>
        <v>0</v>
      </c>
      <c r="Y822" s="49">
        <f>IF(ISEVEN(W822),MAX('Pump Design Summary'!$D$28:$H$28)+50,0)</f>
        <v>0</v>
      </c>
      <c r="Z822" s="49"/>
    </row>
    <row r="823" spans="21:26" x14ac:dyDescent="0.25">
      <c r="U823" s="49"/>
      <c r="V823" s="49"/>
      <c r="W823" s="49">
        <v>820</v>
      </c>
      <c r="X823" s="49">
        <f>((('Pump Design Summary'!$E$16-'Pump Design Summary'!$D$16)/1000)*W823)+'Pump Design Summary'!$D$16</f>
        <v>0</v>
      </c>
      <c r="Y823" s="49">
        <f>IF(ISEVEN(W823),MAX('Pump Design Summary'!$D$28:$H$28)+50,0)</f>
        <v>50</v>
      </c>
      <c r="Z823" s="49"/>
    </row>
    <row r="824" spans="21:26" x14ac:dyDescent="0.25">
      <c r="U824" s="49"/>
      <c r="V824" s="49"/>
      <c r="W824" s="49">
        <v>821</v>
      </c>
      <c r="X824" s="49">
        <f>((('Pump Design Summary'!$E$16-'Pump Design Summary'!$D$16)/1000)*W824)+'Pump Design Summary'!$D$16</f>
        <v>0</v>
      </c>
      <c r="Y824" s="49">
        <f>IF(ISEVEN(W824),MAX('Pump Design Summary'!$D$28:$H$28)+50,0)</f>
        <v>0</v>
      </c>
      <c r="Z824" s="49"/>
    </row>
    <row r="825" spans="21:26" x14ac:dyDescent="0.25">
      <c r="U825" s="49"/>
      <c r="V825" s="49"/>
      <c r="W825" s="49">
        <v>822</v>
      </c>
      <c r="X825" s="49">
        <f>((('Pump Design Summary'!$E$16-'Pump Design Summary'!$D$16)/1000)*W825)+'Pump Design Summary'!$D$16</f>
        <v>0</v>
      </c>
      <c r="Y825" s="49">
        <f>IF(ISEVEN(W825),MAX('Pump Design Summary'!$D$28:$H$28)+50,0)</f>
        <v>50</v>
      </c>
      <c r="Z825" s="49"/>
    </row>
    <row r="826" spans="21:26" x14ac:dyDescent="0.25">
      <c r="U826" s="49"/>
      <c r="V826" s="49"/>
      <c r="W826" s="49">
        <v>823</v>
      </c>
      <c r="X826" s="49">
        <f>((('Pump Design Summary'!$E$16-'Pump Design Summary'!$D$16)/1000)*W826)+'Pump Design Summary'!$D$16</f>
        <v>0</v>
      </c>
      <c r="Y826" s="49">
        <f>IF(ISEVEN(W826),MAX('Pump Design Summary'!$D$28:$H$28)+50,0)</f>
        <v>0</v>
      </c>
      <c r="Z826" s="49"/>
    </row>
    <row r="827" spans="21:26" x14ac:dyDescent="0.25">
      <c r="U827" s="49"/>
      <c r="V827" s="49"/>
      <c r="W827" s="49">
        <v>824</v>
      </c>
      <c r="X827" s="49">
        <f>((('Pump Design Summary'!$E$16-'Pump Design Summary'!$D$16)/1000)*W827)+'Pump Design Summary'!$D$16</f>
        <v>0</v>
      </c>
      <c r="Y827" s="49">
        <f>IF(ISEVEN(W827),MAX('Pump Design Summary'!$D$28:$H$28)+50,0)</f>
        <v>50</v>
      </c>
      <c r="Z827" s="49"/>
    </row>
    <row r="828" spans="21:26" x14ac:dyDescent="0.25">
      <c r="U828" s="49"/>
      <c r="V828" s="49"/>
      <c r="W828" s="49">
        <v>825</v>
      </c>
      <c r="X828" s="49">
        <f>((('Pump Design Summary'!$E$16-'Pump Design Summary'!$D$16)/1000)*W828)+'Pump Design Summary'!$D$16</f>
        <v>0</v>
      </c>
      <c r="Y828" s="49">
        <f>IF(ISEVEN(W828),MAX('Pump Design Summary'!$D$28:$H$28)+50,0)</f>
        <v>0</v>
      </c>
      <c r="Z828" s="49"/>
    </row>
    <row r="829" spans="21:26" x14ac:dyDescent="0.25">
      <c r="U829" s="49"/>
      <c r="V829" s="49"/>
      <c r="W829" s="49">
        <v>826</v>
      </c>
      <c r="X829" s="49">
        <f>((('Pump Design Summary'!$E$16-'Pump Design Summary'!$D$16)/1000)*W829)+'Pump Design Summary'!$D$16</f>
        <v>0</v>
      </c>
      <c r="Y829" s="49">
        <f>IF(ISEVEN(W829),MAX('Pump Design Summary'!$D$28:$H$28)+50,0)</f>
        <v>50</v>
      </c>
      <c r="Z829" s="49"/>
    </row>
    <row r="830" spans="21:26" x14ac:dyDescent="0.25">
      <c r="U830" s="49"/>
      <c r="V830" s="49"/>
      <c r="W830" s="49">
        <v>827</v>
      </c>
      <c r="X830" s="49">
        <f>((('Pump Design Summary'!$E$16-'Pump Design Summary'!$D$16)/1000)*W830)+'Pump Design Summary'!$D$16</f>
        <v>0</v>
      </c>
      <c r="Y830" s="49">
        <f>IF(ISEVEN(W830),MAX('Pump Design Summary'!$D$28:$H$28)+50,0)</f>
        <v>0</v>
      </c>
      <c r="Z830" s="49"/>
    </row>
    <row r="831" spans="21:26" x14ac:dyDescent="0.25">
      <c r="U831" s="49"/>
      <c r="V831" s="49"/>
      <c r="W831" s="49">
        <v>828</v>
      </c>
      <c r="X831" s="49">
        <f>((('Pump Design Summary'!$E$16-'Pump Design Summary'!$D$16)/1000)*W831)+'Pump Design Summary'!$D$16</f>
        <v>0</v>
      </c>
      <c r="Y831" s="49">
        <f>IF(ISEVEN(W831),MAX('Pump Design Summary'!$D$28:$H$28)+50,0)</f>
        <v>50</v>
      </c>
      <c r="Z831" s="49"/>
    </row>
    <row r="832" spans="21:26" x14ac:dyDescent="0.25">
      <c r="U832" s="49"/>
      <c r="V832" s="49"/>
      <c r="W832" s="49">
        <v>829</v>
      </c>
      <c r="X832" s="49">
        <f>((('Pump Design Summary'!$E$16-'Pump Design Summary'!$D$16)/1000)*W832)+'Pump Design Summary'!$D$16</f>
        <v>0</v>
      </c>
      <c r="Y832" s="49">
        <f>IF(ISEVEN(W832),MAX('Pump Design Summary'!$D$28:$H$28)+50,0)</f>
        <v>0</v>
      </c>
      <c r="Z832" s="49"/>
    </row>
    <row r="833" spans="21:26" x14ac:dyDescent="0.25">
      <c r="U833" s="49"/>
      <c r="V833" s="49"/>
      <c r="W833" s="49">
        <v>830</v>
      </c>
      <c r="X833" s="49">
        <f>((('Pump Design Summary'!$E$16-'Pump Design Summary'!$D$16)/1000)*W833)+'Pump Design Summary'!$D$16</f>
        <v>0</v>
      </c>
      <c r="Y833" s="49">
        <f>IF(ISEVEN(W833),MAX('Pump Design Summary'!$D$28:$H$28)+50,0)</f>
        <v>50</v>
      </c>
      <c r="Z833" s="49"/>
    </row>
    <row r="834" spans="21:26" x14ac:dyDescent="0.25">
      <c r="U834" s="49"/>
      <c r="V834" s="49"/>
      <c r="W834" s="49">
        <v>831</v>
      </c>
      <c r="X834" s="49">
        <f>((('Pump Design Summary'!$E$16-'Pump Design Summary'!$D$16)/1000)*W834)+'Pump Design Summary'!$D$16</f>
        <v>0</v>
      </c>
      <c r="Y834" s="49">
        <f>IF(ISEVEN(W834),MAX('Pump Design Summary'!$D$28:$H$28)+50,0)</f>
        <v>0</v>
      </c>
      <c r="Z834" s="49"/>
    </row>
    <row r="835" spans="21:26" x14ac:dyDescent="0.25">
      <c r="U835" s="49"/>
      <c r="V835" s="49"/>
      <c r="W835" s="49">
        <v>832</v>
      </c>
      <c r="X835" s="49">
        <f>((('Pump Design Summary'!$E$16-'Pump Design Summary'!$D$16)/1000)*W835)+'Pump Design Summary'!$D$16</f>
        <v>0</v>
      </c>
      <c r="Y835" s="49">
        <f>IF(ISEVEN(W835),MAX('Pump Design Summary'!$D$28:$H$28)+50,0)</f>
        <v>50</v>
      </c>
      <c r="Z835" s="49"/>
    </row>
    <row r="836" spans="21:26" x14ac:dyDescent="0.25">
      <c r="U836" s="49"/>
      <c r="V836" s="49"/>
      <c r="W836" s="49">
        <v>833</v>
      </c>
      <c r="X836" s="49">
        <f>((('Pump Design Summary'!$E$16-'Pump Design Summary'!$D$16)/1000)*W836)+'Pump Design Summary'!$D$16</f>
        <v>0</v>
      </c>
      <c r="Y836" s="49">
        <f>IF(ISEVEN(W836),MAX('Pump Design Summary'!$D$28:$H$28)+50,0)</f>
        <v>0</v>
      </c>
      <c r="Z836" s="49"/>
    </row>
    <row r="837" spans="21:26" x14ac:dyDescent="0.25">
      <c r="U837" s="49"/>
      <c r="V837" s="49"/>
      <c r="W837" s="49">
        <v>834</v>
      </c>
      <c r="X837" s="49">
        <f>((('Pump Design Summary'!$E$16-'Pump Design Summary'!$D$16)/1000)*W837)+'Pump Design Summary'!$D$16</f>
        <v>0</v>
      </c>
      <c r="Y837" s="49">
        <f>IF(ISEVEN(W837),MAX('Pump Design Summary'!$D$28:$H$28)+50,0)</f>
        <v>50</v>
      </c>
      <c r="Z837" s="49"/>
    </row>
    <row r="838" spans="21:26" x14ac:dyDescent="0.25">
      <c r="U838" s="49"/>
      <c r="V838" s="49"/>
      <c r="W838" s="49">
        <v>835</v>
      </c>
      <c r="X838" s="49">
        <f>((('Pump Design Summary'!$E$16-'Pump Design Summary'!$D$16)/1000)*W838)+'Pump Design Summary'!$D$16</f>
        <v>0</v>
      </c>
      <c r="Y838" s="49">
        <f>IF(ISEVEN(W838),MAX('Pump Design Summary'!$D$28:$H$28)+50,0)</f>
        <v>0</v>
      </c>
      <c r="Z838" s="49"/>
    </row>
    <row r="839" spans="21:26" x14ac:dyDescent="0.25">
      <c r="U839" s="49"/>
      <c r="V839" s="49"/>
      <c r="W839" s="49">
        <v>836</v>
      </c>
      <c r="X839" s="49">
        <f>((('Pump Design Summary'!$E$16-'Pump Design Summary'!$D$16)/1000)*W839)+'Pump Design Summary'!$D$16</f>
        <v>0</v>
      </c>
      <c r="Y839" s="49">
        <f>IF(ISEVEN(W839),MAX('Pump Design Summary'!$D$28:$H$28)+50,0)</f>
        <v>50</v>
      </c>
      <c r="Z839" s="49"/>
    </row>
    <row r="840" spans="21:26" x14ac:dyDescent="0.25">
      <c r="U840" s="49"/>
      <c r="V840" s="49"/>
      <c r="W840" s="49">
        <v>837</v>
      </c>
      <c r="X840" s="49">
        <f>((('Pump Design Summary'!$E$16-'Pump Design Summary'!$D$16)/1000)*W840)+'Pump Design Summary'!$D$16</f>
        <v>0</v>
      </c>
      <c r="Y840" s="49">
        <f>IF(ISEVEN(W840),MAX('Pump Design Summary'!$D$28:$H$28)+50,0)</f>
        <v>0</v>
      </c>
      <c r="Z840" s="49"/>
    </row>
    <row r="841" spans="21:26" x14ac:dyDescent="0.25">
      <c r="U841" s="49"/>
      <c r="V841" s="49"/>
      <c r="W841" s="49">
        <v>838</v>
      </c>
      <c r="X841" s="49">
        <f>((('Pump Design Summary'!$E$16-'Pump Design Summary'!$D$16)/1000)*W841)+'Pump Design Summary'!$D$16</f>
        <v>0</v>
      </c>
      <c r="Y841" s="49">
        <f>IF(ISEVEN(W841),MAX('Pump Design Summary'!$D$28:$H$28)+50,0)</f>
        <v>50</v>
      </c>
      <c r="Z841" s="49"/>
    </row>
    <row r="842" spans="21:26" x14ac:dyDescent="0.25">
      <c r="U842" s="49"/>
      <c r="V842" s="49"/>
      <c r="W842" s="49">
        <v>839</v>
      </c>
      <c r="X842" s="49">
        <f>((('Pump Design Summary'!$E$16-'Pump Design Summary'!$D$16)/1000)*W842)+'Pump Design Summary'!$D$16</f>
        <v>0</v>
      </c>
      <c r="Y842" s="49">
        <f>IF(ISEVEN(W842),MAX('Pump Design Summary'!$D$28:$H$28)+50,0)</f>
        <v>0</v>
      </c>
      <c r="Z842" s="49"/>
    </row>
    <row r="843" spans="21:26" x14ac:dyDescent="0.25">
      <c r="U843" s="49"/>
      <c r="V843" s="49"/>
      <c r="W843" s="49">
        <v>840</v>
      </c>
      <c r="X843" s="49">
        <f>((('Pump Design Summary'!$E$16-'Pump Design Summary'!$D$16)/1000)*W843)+'Pump Design Summary'!$D$16</f>
        <v>0</v>
      </c>
      <c r="Y843" s="49">
        <f>IF(ISEVEN(W843),MAX('Pump Design Summary'!$D$28:$H$28)+50,0)</f>
        <v>50</v>
      </c>
      <c r="Z843" s="49"/>
    </row>
    <row r="844" spans="21:26" x14ac:dyDescent="0.25">
      <c r="U844" s="49"/>
      <c r="V844" s="49"/>
      <c r="W844" s="49">
        <v>841</v>
      </c>
      <c r="X844" s="49">
        <f>((('Pump Design Summary'!$E$16-'Pump Design Summary'!$D$16)/1000)*W844)+'Pump Design Summary'!$D$16</f>
        <v>0</v>
      </c>
      <c r="Y844" s="49">
        <f>IF(ISEVEN(W844),MAX('Pump Design Summary'!$D$28:$H$28)+50,0)</f>
        <v>0</v>
      </c>
      <c r="Z844" s="49"/>
    </row>
    <row r="845" spans="21:26" x14ac:dyDescent="0.25">
      <c r="U845" s="49"/>
      <c r="V845" s="49"/>
      <c r="W845" s="49">
        <v>842</v>
      </c>
      <c r="X845" s="49">
        <f>((('Pump Design Summary'!$E$16-'Pump Design Summary'!$D$16)/1000)*W845)+'Pump Design Summary'!$D$16</f>
        <v>0</v>
      </c>
      <c r="Y845" s="49">
        <f>IF(ISEVEN(W845),MAX('Pump Design Summary'!$D$28:$H$28)+50,0)</f>
        <v>50</v>
      </c>
      <c r="Z845" s="49"/>
    </row>
    <row r="846" spans="21:26" x14ac:dyDescent="0.25">
      <c r="U846" s="49"/>
      <c r="V846" s="49"/>
      <c r="W846" s="49">
        <v>843</v>
      </c>
      <c r="X846" s="49">
        <f>((('Pump Design Summary'!$E$16-'Pump Design Summary'!$D$16)/1000)*W846)+'Pump Design Summary'!$D$16</f>
        <v>0</v>
      </c>
      <c r="Y846" s="49">
        <f>IF(ISEVEN(W846),MAX('Pump Design Summary'!$D$28:$H$28)+50,0)</f>
        <v>0</v>
      </c>
      <c r="Z846" s="49"/>
    </row>
    <row r="847" spans="21:26" x14ac:dyDescent="0.25">
      <c r="U847" s="49"/>
      <c r="V847" s="49"/>
      <c r="W847" s="49">
        <v>844</v>
      </c>
      <c r="X847" s="49">
        <f>((('Pump Design Summary'!$E$16-'Pump Design Summary'!$D$16)/1000)*W847)+'Pump Design Summary'!$D$16</f>
        <v>0</v>
      </c>
      <c r="Y847" s="49">
        <f>IF(ISEVEN(W847),MAX('Pump Design Summary'!$D$28:$H$28)+50,0)</f>
        <v>50</v>
      </c>
      <c r="Z847" s="49"/>
    </row>
    <row r="848" spans="21:26" x14ac:dyDescent="0.25">
      <c r="U848" s="49"/>
      <c r="V848" s="49"/>
      <c r="W848" s="49">
        <v>845</v>
      </c>
      <c r="X848" s="49">
        <f>((('Pump Design Summary'!$E$16-'Pump Design Summary'!$D$16)/1000)*W848)+'Pump Design Summary'!$D$16</f>
        <v>0</v>
      </c>
      <c r="Y848" s="49">
        <f>IF(ISEVEN(W848),MAX('Pump Design Summary'!$D$28:$H$28)+50,0)</f>
        <v>0</v>
      </c>
      <c r="Z848" s="49"/>
    </row>
    <row r="849" spans="21:26" x14ac:dyDescent="0.25">
      <c r="U849" s="49"/>
      <c r="V849" s="49"/>
      <c r="W849" s="49">
        <v>846</v>
      </c>
      <c r="X849" s="49">
        <f>((('Pump Design Summary'!$E$16-'Pump Design Summary'!$D$16)/1000)*W849)+'Pump Design Summary'!$D$16</f>
        <v>0</v>
      </c>
      <c r="Y849" s="49">
        <f>IF(ISEVEN(W849),MAX('Pump Design Summary'!$D$28:$H$28)+50,0)</f>
        <v>50</v>
      </c>
      <c r="Z849" s="49"/>
    </row>
    <row r="850" spans="21:26" x14ac:dyDescent="0.25">
      <c r="U850" s="49"/>
      <c r="V850" s="49"/>
      <c r="W850" s="49">
        <v>847</v>
      </c>
      <c r="X850" s="49">
        <f>((('Pump Design Summary'!$E$16-'Pump Design Summary'!$D$16)/1000)*W850)+'Pump Design Summary'!$D$16</f>
        <v>0</v>
      </c>
      <c r="Y850" s="49">
        <f>IF(ISEVEN(W850),MAX('Pump Design Summary'!$D$28:$H$28)+50,0)</f>
        <v>0</v>
      </c>
      <c r="Z850" s="49"/>
    </row>
    <row r="851" spans="21:26" x14ac:dyDescent="0.25">
      <c r="U851" s="49"/>
      <c r="V851" s="49"/>
      <c r="W851" s="49">
        <v>848</v>
      </c>
      <c r="X851" s="49">
        <f>((('Pump Design Summary'!$E$16-'Pump Design Summary'!$D$16)/1000)*W851)+'Pump Design Summary'!$D$16</f>
        <v>0</v>
      </c>
      <c r="Y851" s="49">
        <f>IF(ISEVEN(W851),MAX('Pump Design Summary'!$D$28:$H$28)+50,0)</f>
        <v>50</v>
      </c>
      <c r="Z851" s="49"/>
    </row>
    <row r="852" spans="21:26" x14ac:dyDescent="0.25">
      <c r="U852" s="49"/>
      <c r="V852" s="49"/>
      <c r="W852" s="49">
        <v>849</v>
      </c>
      <c r="X852" s="49">
        <f>((('Pump Design Summary'!$E$16-'Pump Design Summary'!$D$16)/1000)*W852)+'Pump Design Summary'!$D$16</f>
        <v>0</v>
      </c>
      <c r="Y852" s="49">
        <f>IF(ISEVEN(W852),MAX('Pump Design Summary'!$D$28:$H$28)+50,0)</f>
        <v>0</v>
      </c>
      <c r="Z852" s="49"/>
    </row>
    <row r="853" spans="21:26" x14ac:dyDescent="0.25">
      <c r="U853" s="49"/>
      <c r="V853" s="49"/>
      <c r="W853" s="49">
        <v>850</v>
      </c>
      <c r="X853" s="49">
        <f>((('Pump Design Summary'!$E$16-'Pump Design Summary'!$D$16)/1000)*W853)+'Pump Design Summary'!$D$16</f>
        <v>0</v>
      </c>
      <c r="Y853" s="49">
        <f>IF(ISEVEN(W853),MAX('Pump Design Summary'!$D$28:$H$28)+50,0)</f>
        <v>50</v>
      </c>
      <c r="Z853" s="49"/>
    </row>
    <row r="854" spans="21:26" x14ac:dyDescent="0.25">
      <c r="U854" s="49"/>
      <c r="V854" s="49"/>
      <c r="W854" s="49">
        <v>851</v>
      </c>
      <c r="X854" s="49">
        <f>((('Pump Design Summary'!$E$16-'Pump Design Summary'!$D$16)/1000)*W854)+'Pump Design Summary'!$D$16</f>
        <v>0</v>
      </c>
      <c r="Y854" s="49">
        <f>IF(ISEVEN(W854),MAX('Pump Design Summary'!$D$28:$H$28)+50,0)</f>
        <v>0</v>
      </c>
      <c r="Z854" s="49"/>
    </row>
    <row r="855" spans="21:26" x14ac:dyDescent="0.25">
      <c r="U855" s="49"/>
      <c r="V855" s="49"/>
      <c r="W855" s="49">
        <v>852</v>
      </c>
      <c r="X855" s="49">
        <f>((('Pump Design Summary'!$E$16-'Pump Design Summary'!$D$16)/1000)*W855)+'Pump Design Summary'!$D$16</f>
        <v>0</v>
      </c>
      <c r="Y855" s="49">
        <f>IF(ISEVEN(W855),MAX('Pump Design Summary'!$D$28:$H$28)+50,0)</f>
        <v>50</v>
      </c>
      <c r="Z855" s="49"/>
    </row>
    <row r="856" spans="21:26" x14ac:dyDescent="0.25">
      <c r="U856" s="49"/>
      <c r="V856" s="49"/>
      <c r="W856" s="49">
        <v>853</v>
      </c>
      <c r="X856" s="49">
        <f>((('Pump Design Summary'!$E$16-'Pump Design Summary'!$D$16)/1000)*W856)+'Pump Design Summary'!$D$16</f>
        <v>0</v>
      </c>
      <c r="Y856" s="49">
        <f>IF(ISEVEN(W856),MAX('Pump Design Summary'!$D$28:$H$28)+50,0)</f>
        <v>0</v>
      </c>
      <c r="Z856" s="49"/>
    </row>
    <row r="857" spans="21:26" x14ac:dyDescent="0.25">
      <c r="U857" s="49"/>
      <c r="V857" s="49"/>
      <c r="W857" s="49">
        <v>854</v>
      </c>
      <c r="X857" s="49">
        <f>((('Pump Design Summary'!$E$16-'Pump Design Summary'!$D$16)/1000)*W857)+'Pump Design Summary'!$D$16</f>
        <v>0</v>
      </c>
      <c r="Y857" s="49">
        <f>IF(ISEVEN(W857),MAX('Pump Design Summary'!$D$28:$H$28)+50,0)</f>
        <v>50</v>
      </c>
      <c r="Z857" s="49"/>
    </row>
    <row r="858" spans="21:26" x14ac:dyDescent="0.25">
      <c r="U858" s="49"/>
      <c r="V858" s="49"/>
      <c r="W858" s="49">
        <v>855</v>
      </c>
      <c r="X858" s="49">
        <f>((('Pump Design Summary'!$E$16-'Pump Design Summary'!$D$16)/1000)*W858)+'Pump Design Summary'!$D$16</f>
        <v>0</v>
      </c>
      <c r="Y858" s="49">
        <f>IF(ISEVEN(W858),MAX('Pump Design Summary'!$D$28:$H$28)+50,0)</f>
        <v>0</v>
      </c>
      <c r="Z858" s="49"/>
    </row>
    <row r="859" spans="21:26" x14ac:dyDescent="0.25">
      <c r="U859" s="49"/>
      <c r="V859" s="49"/>
      <c r="W859" s="49">
        <v>856</v>
      </c>
      <c r="X859" s="49">
        <f>((('Pump Design Summary'!$E$16-'Pump Design Summary'!$D$16)/1000)*W859)+'Pump Design Summary'!$D$16</f>
        <v>0</v>
      </c>
      <c r="Y859" s="49">
        <f>IF(ISEVEN(W859),MAX('Pump Design Summary'!$D$28:$H$28)+50,0)</f>
        <v>50</v>
      </c>
      <c r="Z859" s="49"/>
    </row>
    <row r="860" spans="21:26" x14ac:dyDescent="0.25">
      <c r="U860" s="49"/>
      <c r="V860" s="49"/>
      <c r="W860" s="49">
        <v>857</v>
      </c>
      <c r="X860" s="49">
        <f>((('Pump Design Summary'!$E$16-'Pump Design Summary'!$D$16)/1000)*W860)+'Pump Design Summary'!$D$16</f>
        <v>0</v>
      </c>
      <c r="Y860" s="49">
        <f>IF(ISEVEN(W860),MAX('Pump Design Summary'!$D$28:$H$28)+50,0)</f>
        <v>0</v>
      </c>
      <c r="Z860" s="49"/>
    </row>
    <row r="861" spans="21:26" x14ac:dyDescent="0.25">
      <c r="U861" s="49"/>
      <c r="V861" s="49"/>
      <c r="W861" s="49">
        <v>858</v>
      </c>
      <c r="X861" s="49">
        <f>((('Pump Design Summary'!$E$16-'Pump Design Summary'!$D$16)/1000)*W861)+'Pump Design Summary'!$D$16</f>
        <v>0</v>
      </c>
      <c r="Y861" s="49">
        <f>IF(ISEVEN(W861),MAX('Pump Design Summary'!$D$28:$H$28)+50,0)</f>
        <v>50</v>
      </c>
      <c r="Z861" s="49"/>
    </row>
    <row r="862" spans="21:26" x14ac:dyDescent="0.25">
      <c r="U862" s="49"/>
      <c r="V862" s="49"/>
      <c r="W862" s="49">
        <v>859</v>
      </c>
      <c r="X862" s="49">
        <f>((('Pump Design Summary'!$E$16-'Pump Design Summary'!$D$16)/1000)*W862)+'Pump Design Summary'!$D$16</f>
        <v>0</v>
      </c>
      <c r="Y862" s="49">
        <f>IF(ISEVEN(W862),MAX('Pump Design Summary'!$D$28:$H$28)+50,0)</f>
        <v>0</v>
      </c>
      <c r="Z862" s="49"/>
    </row>
    <row r="863" spans="21:26" x14ac:dyDescent="0.25">
      <c r="U863" s="49"/>
      <c r="V863" s="49"/>
      <c r="W863" s="49">
        <v>860</v>
      </c>
      <c r="X863" s="49">
        <f>((('Pump Design Summary'!$E$16-'Pump Design Summary'!$D$16)/1000)*W863)+'Pump Design Summary'!$D$16</f>
        <v>0</v>
      </c>
      <c r="Y863" s="49">
        <f>IF(ISEVEN(W863),MAX('Pump Design Summary'!$D$28:$H$28)+50,0)</f>
        <v>50</v>
      </c>
      <c r="Z863" s="49"/>
    </row>
    <row r="864" spans="21:26" x14ac:dyDescent="0.25">
      <c r="U864" s="49"/>
      <c r="V864" s="49"/>
      <c r="W864" s="49">
        <v>861</v>
      </c>
      <c r="X864" s="49">
        <f>((('Pump Design Summary'!$E$16-'Pump Design Summary'!$D$16)/1000)*W864)+'Pump Design Summary'!$D$16</f>
        <v>0</v>
      </c>
      <c r="Y864" s="49">
        <f>IF(ISEVEN(W864),MAX('Pump Design Summary'!$D$28:$H$28)+50,0)</f>
        <v>0</v>
      </c>
      <c r="Z864" s="49"/>
    </row>
    <row r="865" spans="21:26" x14ac:dyDescent="0.25">
      <c r="U865" s="49"/>
      <c r="V865" s="49"/>
      <c r="W865" s="49">
        <v>862</v>
      </c>
      <c r="X865" s="49">
        <f>((('Pump Design Summary'!$E$16-'Pump Design Summary'!$D$16)/1000)*W865)+'Pump Design Summary'!$D$16</f>
        <v>0</v>
      </c>
      <c r="Y865" s="49">
        <f>IF(ISEVEN(W865),MAX('Pump Design Summary'!$D$28:$H$28)+50,0)</f>
        <v>50</v>
      </c>
      <c r="Z865" s="49"/>
    </row>
    <row r="866" spans="21:26" x14ac:dyDescent="0.25">
      <c r="U866" s="49"/>
      <c r="V866" s="49"/>
      <c r="W866" s="49">
        <v>863</v>
      </c>
      <c r="X866" s="49">
        <f>((('Pump Design Summary'!$E$16-'Pump Design Summary'!$D$16)/1000)*W866)+'Pump Design Summary'!$D$16</f>
        <v>0</v>
      </c>
      <c r="Y866" s="49">
        <f>IF(ISEVEN(W866),MAX('Pump Design Summary'!$D$28:$H$28)+50,0)</f>
        <v>0</v>
      </c>
      <c r="Z866" s="49"/>
    </row>
    <row r="867" spans="21:26" x14ac:dyDescent="0.25">
      <c r="U867" s="49"/>
      <c r="V867" s="49"/>
      <c r="W867" s="49">
        <v>864</v>
      </c>
      <c r="X867" s="49">
        <f>((('Pump Design Summary'!$E$16-'Pump Design Summary'!$D$16)/1000)*W867)+'Pump Design Summary'!$D$16</f>
        <v>0</v>
      </c>
      <c r="Y867" s="49">
        <f>IF(ISEVEN(W867),MAX('Pump Design Summary'!$D$28:$H$28)+50,0)</f>
        <v>50</v>
      </c>
      <c r="Z867" s="49"/>
    </row>
    <row r="868" spans="21:26" x14ac:dyDescent="0.25">
      <c r="U868" s="49"/>
      <c r="V868" s="49"/>
      <c r="W868" s="49">
        <v>865</v>
      </c>
      <c r="X868" s="49">
        <f>((('Pump Design Summary'!$E$16-'Pump Design Summary'!$D$16)/1000)*W868)+'Pump Design Summary'!$D$16</f>
        <v>0</v>
      </c>
      <c r="Y868" s="49">
        <f>IF(ISEVEN(W868),MAX('Pump Design Summary'!$D$28:$H$28)+50,0)</f>
        <v>0</v>
      </c>
      <c r="Z868" s="49"/>
    </row>
    <row r="869" spans="21:26" x14ac:dyDescent="0.25">
      <c r="U869" s="49"/>
      <c r="V869" s="49"/>
      <c r="W869" s="49">
        <v>866</v>
      </c>
      <c r="X869" s="49">
        <f>((('Pump Design Summary'!$E$16-'Pump Design Summary'!$D$16)/1000)*W869)+'Pump Design Summary'!$D$16</f>
        <v>0</v>
      </c>
      <c r="Y869" s="49">
        <f>IF(ISEVEN(W869),MAX('Pump Design Summary'!$D$28:$H$28)+50,0)</f>
        <v>50</v>
      </c>
      <c r="Z869" s="49"/>
    </row>
    <row r="870" spans="21:26" x14ac:dyDescent="0.25">
      <c r="U870" s="49"/>
      <c r="V870" s="49"/>
      <c r="W870" s="49">
        <v>867</v>
      </c>
      <c r="X870" s="49">
        <f>((('Pump Design Summary'!$E$16-'Pump Design Summary'!$D$16)/1000)*W870)+'Pump Design Summary'!$D$16</f>
        <v>0</v>
      </c>
      <c r="Y870" s="49">
        <f>IF(ISEVEN(W870),MAX('Pump Design Summary'!$D$28:$H$28)+50,0)</f>
        <v>0</v>
      </c>
      <c r="Z870" s="49"/>
    </row>
    <row r="871" spans="21:26" x14ac:dyDescent="0.25">
      <c r="U871" s="49"/>
      <c r="V871" s="49"/>
      <c r="W871" s="49">
        <v>868</v>
      </c>
      <c r="X871" s="49">
        <f>((('Pump Design Summary'!$E$16-'Pump Design Summary'!$D$16)/1000)*W871)+'Pump Design Summary'!$D$16</f>
        <v>0</v>
      </c>
      <c r="Y871" s="49">
        <f>IF(ISEVEN(W871),MAX('Pump Design Summary'!$D$28:$H$28)+50,0)</f>
        <v>50</v>
      </c>
      <c r="Z871" s="49"/>
    </row>
    <row r="872" spans="21:26" x14ac:dyDescent="0.25">
      <c r="U872" s="49"/>
      <c r="V872" s="49"/>
      <c r="W872" s="49">
        <v>869</v>
      </c>
      <c r="X872" s="49">
        <f>((('Pump Design Summary'!$E$16-'Pump Design Summary'!$D$16)/1000)*W872)+'Pump Design Summary'!$D$16</f>
        <v>0</v>
      </c>
      <c r="Y872" s="49">
        <f>IF(ISEVEN(W872),MAX('Pump Design Summary'!$D$28:$H$28)+50,0)</f>
        <v>0</v>
      </c>
      <c r="Z872" s="49"/>
    </row>
    <row r="873" spans="21:26" x14ac:dyDescent="0.25">
      <c r="U873" s="49"/>
      <c r="V873" s="49"/>
      <c r="W873" s="49">
        <v>870</v>
      </c>
      <c r="X873" s="49">
        <f>((('Pump Design Summary'!$E$16-'Pump Design Summary'!$D$16)/1000)*W873)+'Pump Design Summary'!$D$16</f>
        <v>0</v>
      </c>
      <c r="Y873" s="49">
        <f>IF(ISEVEN(W873),MAX('Pump Design Summary'!$D$28:$H$28)+50,0)</f>
        <v>50</v>
      </c>
      <c r="Z873" s="49"/>
    </row>
    <row r="874" spans="21:26" x14ac:dyDescent="0.25">
      <c r="U874" s="49"/>
      <c r="V874" s="49"/>
      <c r="W874" s="49">
        <v>871</v>
      </c>
      <c r="X874" s="49">
        <f>((('Pump Design Summary'!$E$16-'Pump Design Summary'!$D$16)/1000)*W874)+'Pump Design Summary'!$D$16</f>
        <v>0</v>
      </c>
      <c r="Y874" s="49">
        <f>IF(ISEVEN(W874),MAX('Pump Design Summary'!$D$28:$H$28)+50,0)</f>
        <v>0</v>
      </c>
      <c r="Z874" s="49"/>
    </row>
    <row r="875" spans="21:26" x14ac:dyDescent="0.25">
      <c r="U875" s="49"/>
      <c r="V875" s="49"/>
      <c r="W875" s="49">
        <v>872</v>
      </c>
      <c r="X875" s="49">
        <f>((('Pump Design Summary'!$E$16-'Pump Design Summary'!$D$16)/1000)*W875)+'Pump Design Summary'!$D$16</f>
        <v>0</v>
      </c>
      <c r="Y875" s="49">
        <f>IF(ISEVEN(W875),MAX('Pump Design Summary'!$D$28:$H$28)+50,0)</f>
        <v>50</v>
      </c>
      <c r="Z875" s="49"/>
    </row>
    <row r="876" spans="21:26" x14ac:dyDescent="0.25">
      <c r="U876" s="49"/>
      <c r="V876" s="49"/>
      <c r="W876" s="49">
        <v>873</v>
      </c>
      <c r="X876" s="49">
        <f>((('Pump Design Summary'!$E$16-'Pump Design Summary'!$D$16)/1000)*W876)+'Pump Design Summary'!$D$16</f>
        <v>0</v>
      </c>
      <c r="Y876" s="49">
        <f>IF(ISEVEN(W876),MAX('Pump Design Summary'!$D$28:$H$28)+50,0)</f>
        <v>0</v>
      </c>
      <c r="Z876" s="49"/>
    </row>
    <row r="877" spans="21:26" x14ac:dyDescent="0.25">
      <c r="U877" s="49"/>
      <c r="V877" s="49"/>
      <c r="W877" s="49">
        <v>874</v>
      </c>
      <c r="X877" s="49">
        <f>((('Pump Design Summary'!$E$16-'Pump Design Summary'!$D$16)/1000)*W877)+'Pump Design Summary'!$D$16</f>
        <v>0</v>
      </c>
      <c r="Y877" s="49">
        <f>IF(ISEVEN(W877),MAX('Pump Design Summary'!$D$28:$H$28)+50,0)</f>
        <v>50</v>
      </c>
      <c r="Z877" s="49"/>
    </row>
    <row r="878" spans="21:26" x14ac:dyDescent="0.25">
      <c r="U878" s="49"/>
      <c r="V878" s="49"/>
      <c r="W878" s="49">
        <v>875</v>
      </c>
      <c r="X878" s="49">
        <f>((('Pump Design Summary'!$E$16-'Pump Design Summary'!$D$16)/1000)*W878)+'Pump Design Summary'!$D$16</f>
        <v>0</v>
      </c>
      <c r="Y878" s="49">
        <f>IF(ISEVEN(W878),MAX('Pump Design Summary'!$D$28:$H$28)+50,0)</f>
        <v>0</v>
      </c>
      <c r="Z878" s="49"/>
    </row>
    <row r="879" spans="21:26" x14ac:dyDescent="0.25">
      <c r="U879" s="49"/>
      <c r="V879" s="49"/>
      <c r="W879" s="49">
        <v>876</v>
      </c>
      <c r="X879" s="49">
        <f>((('Pump Design Summary'!$E$16-'Pump Design Summary'!$D$16)/1000)*W879)+'Pump Design Summary'!$D$16</f>
        <v>0</v>
      </c>
      <c r="Y879" s="49">
        <f>IF(ISEVEN(W879),MAX('Pump Design Summary'!$D$28:$H$28)+50,0)</f>
        <v>50</v>
      </c>
      <c r="Z879" s="49"/>
    </row>
    <row r="880" spans="21:26" x14ac:dyDescent="0.25">
      <c r="U880" s="49"/>
      <c r="V880" s="49"/>
      <c r="W880" s="49">
        <v>877</v>
      </c>
      <c r="X880" s="49">
        <f>((('Pump Design Summary'!$E$16-'Pump Design Summary'!$D$16)/1000)*W880)+'Pump Design Summary'!$D$16</f>
        <v>0</v>
      </c>
      <c r="Y880" s="49">
        <f>IF(ISEVEN(W880),MAX('Pump Design Summary'!$D$28:$H$28)+50,0)</f>
        <v>0</v>
      </c>
      <c r="Z880" s="49"/>
    </row>
    <row r="881" spans="21:26" x14ac:dyDescent="0.25">
      <c r="U881" s="49"/>
      <c r="V881" s="49"/>
      <c r="W881" s="49">
        <v>878</v>
      </c>
      <c r="X881" s="49">
        <f>((('Pump Design Summary'!$E$16-'Pump Design Summary'!$D$16)/1000)*W881)+'Pump Design Summary'!$D$16</f>
        <v>0</v>
      </c>
      <c r="Y881" s="49">
        <f>IF(ISEVEN(W881),MAX('Pump Design Summary'!$D$28:$H$28)+50,0)</f>
        <v>50</v>
      </c>
      <c r="Z881" s="49"/>
    </row>
    <row r="882" spans="21:26" x14ac:dyDescent="0.25">
      <c r="U882" s="49"/>
      <c r="V882" s="49"/>
      <c r="W882" s="49">
        <v>879</v>
      </c>
      <c r="X882" s="49">
        <f>((('Pump Design Summary'!$E$16-'Pump Design Summary'!$D$16)/1000)*W882)+'Pump Design Summary'!$D$16</f>
        <v>0</v>
      </c>
      <c r="Y882" s="49">
        <f>IF(ISEVEN(W882),MAX('Pump Design Summary'!$D$28:$H$28)+50,0)</f>
        <v>0</v>
      </c>
      <c r="Z882" s="49"/>
    </row>
    <row r="883" spans="21:26" x14ac:dyDescent="0.25">
      <c r="U883" s="49"/>
      <c r="V883" s="49"/>
      <c r="W883" s="49">
        <v>880</v>
      </c>
      <c r="X883" s="49">
        <f>((('Pump Design Summary'!$E$16-'Pump Design Summary'!$D$16)/1000)*W883)+'Pump Design Summary'!$D$16</f>
        <v>0</v>
      </c>
      <c r="Y883" s="49">
        <f>IF(ISEVEN(W883),MAX('Pump Design Summary'!$D$28:$H$28)+50,0)</f>
        <v>50</v>
      </c>
      <c r="Z883" s="49"/>
    </row>
    <row r="884" spans="21:26" x14ac:dyDescent="0.25">
      <c r="U884" s="49"/>
      <c r="V884" s="49"/>
      <c r="W884" s="49">
        <v>881</v>
      </c>
      <c r="X884" s="49">
        <f>((('Pump Design Summary'!$E$16-'Pump Design Summary'!$D$16)/1000)*W884)+'Pump Design Summary'!$D$16</f>
        <v>0</v>
      </c>
      <c r="Y884" s="49">
        <f>IF(ISEVEN(W884),MAX('Pump Design Summary'!$D$28:$H$28)+50,0)</f>
        <v>0</v>
      </c>
      <c r="Z884" s="49"/>
    </row>
    <row r="885" spans="21:26" x14ac:dyDescent="0.25">
      <c r="U885" s="49"/>
      <c r="V885" s="49"/>
      <c r="W885" s="49">
        <v>882</v>
      </c>
      <c r="X885" s="49">
        <f>((('Pump Design Summary'!$E$16-'Pump Design Summary'!$D$16)/1000)*W885)+'Pump Design Summary'!$D$16</f>
        <v>0</v>
      </c>
      <c r="Y885" s="49">
        <f>IF(ISEVEN(W885),MAX('Pump Design Summary'!$D$28:$H$28)+50,0)</f>
        <v>50</v>
      </c>
      <c r="Z885" s="49"/>
    </row>
    <row r="886" spans="21:26" x14ac:dyDescent="0.25">
      <c r="U886" s="49"/>
      <c r="V886" s="49"/>
      <c r="W886" s="49">
        <v>883</v>
      </c>
      <c r="X886" s="49">
        <f>((('Pump Design Summary'!$E$16-'Pump Design Summary'!$D$16)/1000)*W886)+'Pump Design Summary'!$D$16</f>
        <v>0</v>
      </c>
      <c r="Y886" s="49">
        <f>IF(ISEVEN(W886),MAX('Pump Design Summary'!$D$28:$H$28)+50,0)</f>
        <v>0</v>
      </c>
      <c r="Z886" s="49"/>
    </row>
    <row r="887" spans="21:26" x14ac:dyDescent="0.25">
      <c r="U887" s="49"/>
      <c r="V887" s="49"/>
      <c r="W887" s="49">
        <v>884</v>
      </c>
      <c r="X887" s="49">
        <f>((('Pump Design Summary'!$E$16-'Pump Design Summary'!$D$16)/1000)*W887)+'Pump Design Summary'!$D$16</f>
        <v>0</v>
      </c>
      <c r="Y887" s="49">
        <f>IF(ISEVEN(W887),MAX('Pump Design Summary'!$D$28:$H$28)+50,0)</f>
        <v>50</v>
      </c>
      <c r="Z887" s="49"/>
    </row>
    <row r="888" spans="21:26" x14ac:dyDescent="0.25">
      <c r="U888" s="49"/>
      <c r="V888" s="49"/>
      <c r="W888" s="49">
        <v>885</v>
      </c>
      <c r="X888" s="49">
        <f>((('Pump Design Summary'!$E$16-'Pump Design Summary'!$D$16)/1000)*W888)+'Pump Design Summary'!$D$16</f>
        <v>0</v>
      </c>
      <c r="Y888" s="49">
        <f>IF(ISEVEN(W888),MAX('Pump Design Summary'!$D$28:$H$28)+50,0)</f>
        <v>0</v>
      </c>
      <c r="Z888" s="49"/>
    </row>
    <row r="889" spans="21:26" x14ac:dyDescent="0.25">
      <c r="U889" s="49"/>
      <c r="V889" s="49"/>
      <c r="W889" s="49">
        <v>886</v>
      </c>
      <c r="X889" s="49">
        <f>((('Pump Design Summary'!$E$16-'Pump Design Summary'!$D$16)/1000)*W889)+'Pump Design Summary'!$D$16</f>
        <v>0</v>
      </c>
      <c r="Y889" s="49">
        <f>IF(ISEVEN(W889),MAX('Pump Design Summary'!$D$28:$H$28)+50,0)</f>
        <v>50</v>
      </c>
      <c r="Z889" s="49"/>
    </row>
    <row r="890" spans="21:26" x14ac:dyDescent="0.25">
      <c r="U890" s="49"/>
      <c r="V890" s="49"/>
      <c r="W890" s="49">
        <v>887</v>
      </c>
      <c r="X890" s="49">
        <f>((('Pump Design Summary'!$E$16-'Pump Design Summary'!$D$16)/1000)*W890)+'Pump Design Summary'!$D$16</f>
        <v>0</v>
      </c>
      <c r="Y890" s="49">
        <f>IF(ISEVEN(W890),MAX('Pump Design Summary'!$D$28:$H$28)+50,0)</f>
        <v>0</v>
      </c>
      <c r="Z890" s="49"/>
    </row>
    <row r="891" spans="21:26" x14ac:dyDescent="0.25">
      <c r="U891" s="49"/>
      <c r="V891" s="49"/>
      <c r="W891" s="49">
        <v>888</v>
      </c>
      <c r="X891" s="49">
        <f>((('Pump Design Summary'!$E$16-'Pump Design Summary'!$D$16)/1000)*W891)+'Pump Design Summary'!$D$16</f>
        <v>0</v>
      </c>
      <c r="Y891" s="49">
        <f>IF(ISEVEN(W891),MAX('Pump Design Summary'!$D$28:$H$28)+50,0)</f>
        <v>50</v>
      </c>
      <c r="Z891" s="49"/>
    </row>
    <row r="892" spans="21:26" x14ac:dyDescent="0.25">
      <c r="U892" s="49"/>
      <c r="V892" s="49"/>
      <c r="W892" s="49">
        <v>889</v>
      </c>
      <c r="X892" s="49">
        <f>((('Pump Design Summary'!$E$16-'Pump Design Summary'!$D$16)/1000)*W892)+'Pump Design Summary'!$D$16</f>
        <v>0</v>
      </c>
      <c r="Y892" s="49">
        <f>IF(ISEVEN(W892),MAX('Pump Design Summary'!$D$28:$H$28)+50,0)</f>
        <v>0</v>
      </c>
      <c r="Z892" s="49"/>
    </row>
    <row r="893" spans="21:26" x14ac:dyDescent="0.25">
      <c r="U893" s="49"/>
      <c r="V893" s="49"/>
      <c r="W893" s="49">
        <v>890</v>
      </c>
      <c r="X893" s="49">
        <f>((('Pump Design Summary'!$E$16-'Pump Design Summary'!$D$16)/1000)*W893)+'Pump Design Summary'!$D$16</f>
        <v>0</v>
      </c>
      <c r="Y893" s="49">
        <f>IF(ISEVEN(W893),MAX('Pump Design Summary'!$D$28:$H$28)+50,0)</f>
        <v>50</v>
      </c>
      <c r="Z893" s="49"/>
    </row>
    <row r="894" spans="21:26" x14ac:dyDescent="0.25">
      <c r="U894" s="49"/>
      <c r="V894" s="49"/>
      <c r="W894" s="49">
        <v>891</v>
      </c>
      <c r="X894" s="49">
        <f>((('Pump Design Summary'!$E$16-'Pump Design Summary'!$D$16)/1000)*W894)+'Pump Design Summary'!$D$16</f>
        <v>0</v>
      </c>
      <c r="Y894" s="49">
        <f>IF(ISEVEN(W894),MAX('Pump Design Summary'!$D$28:$H$28)+50,0)</f>
        <v>0</v>
      </c>
      <c r="Z894" s="49"/>
    </row>
    <row r="895" spans="21:26" x14ac:dyDescent="0.25">
      <c r="U895" s="49"/>
      <c r="V895" s="49"/>
      <c r="W895" s="49">
        <v>892</v>
      </c>
      <c r="X895" s="49">
        <f>((('Pump Design Summary'!$E$16-'Pump Design Summary'!$D$16)/1000)*W895)+'Pump Design Summary'!$D$16</f>
        <v>0</v>
      </c>
      <c r="Y895" s="49">
        <f>IF(ISEVEN(W895),MAX('Pump Design Summary'!$D$28:$H$28)+50,0)</f>
        <v>50</v>
      </c>
      <c r="Z895" s="49"/>
    </row>
    <row r="896" spans="21:26" x14ac:dyDescent="0.25">
      <c r="U896" s="49"/>
      <c r="V896" s="49"/>
      <c r="W896" s="49">
        <v>893</v>
      </c>
      <c r="X896" s="49">
        <f>((('Pump Design Summary'!$E$16-'Pump Design Summary'!$D$16)/1000)*W896)+'Pump Design Summary'!$D$16</f>
        <v>0</v>
      </c>
      <c r="Y896" s="49">
        <f>IF(ISEVEN(W896),MAX('Pump Design Summary'!$D$28:$H$28)+50,0)</f>
        <v>0</v>
      </c>
      <c r="Z896" s="49"/>
    </row>
    <row r="897" spans="21:26" x14ac:dyDescent="0.25">
      <c r="U897" s="49"/>
      <c r="V897" s="49"/>
      <c r="W897" s="49">
        <v>894</v>
      </c>
      <c r="X897" s="49">
        <f>((('Pump Design Summary'!$E$16-'Pump Design Summary'!$D$16)/1000)*W897)+'Pump Design Summary'!$D$16</f>
        <v>0</v>
      </c>
      <c r="Y897" s="49">
        <f>IF(ISEVEN(W897),MAX('Pump Design Summary'!$D$28:$H$28)+50,0)</f>
        <v>50</v>
      </c>
      <c r="Z897" s="49"/>
    </row>
    <row r="898" spans="21:26" x14ac:dyDescent="0.25">
      <c r="U898" s="49"/>
      <c r="V898" s="49"/>
      <c r="W898" s="49">
        <v>895</v>
      </c>
      <c r="X898" s="49">
        <f>((('Pump Design Summary'!$E$16-'Pump Design Summary'!$D$16)/1000)*W898)+'Pump Design Summary'!$D$16</f>
        <v>0</v>
      </c>
      <c r="Y898" s="49">
        <f>IF(ISEVEN(W898),MAX('Pump Design Summary'!$D$28:$H$28)+50,0)</f>
        <v>0</v>
      </c>
      <c r="Z898" s="49"/>
    </row>
    <row r="899" spans="21:26" x14ac:dyDescent="0.25">
      <c r="U899" s="49"/>
      <c r="V899" s="49"/>
      <c r="W899" s="49">
        <v>896</v>
      </c>
      <c r="X899" s="49">
        <f>((('Pump Design Summary'!$E$16-'Pump Design Summary'!$D$16)/1000)*W899)+'Pump Design Summary'!$D$16</f>
        <v>0</v>
      </c>
      <c r="Y899" s="49">
        <f>IF(ISEVEN(W899),MAX('Pump Design Summary'!$D$28:$H$28)+50,0)</f>
        <v>50</v>
      </c>
      <c r="Z899" s="49"/>
    </row>
    <row r="900" spans="21:26" x14ac:dyDescent="0.25">
      <c r="U900" s="49"/>
      <c r="V900" s="49"/>
      <c r="W900" s="49">
        <v>897</v>
      </c>
      <c r="X900" s="49">
        <f>((('Pump Design Summary'!$E$16-'Pump Design Summary'!$D$16)/1000)*W900)+'Pump Design Summary'!$D$16</f>
        <v>0</v>
      </c>
      <c r="Y900" s="49">
        <f>IF(ISEVEN(W900),MAX('Pump Design Summary'!$D$28:$H$28)+50,0)</f>
        <v>0</v>
      </c>
      <c r="Z900" s="49"/>
    </row>
    <row r="901" spans="21:26" x14ac:dyDescent="0.25">
      <c r="U901" s="49"/>
      <c r="V901" s="49"/>
      <c r="W901" s="49">
        <v>898</v>
      </c>
      <c r="X901" s="49">
        <f>((('Pump Design Summary'!$E$16-'Pump Design Summary'!$D$16)/1000)*W901)+'Pump Design Summary'!$D$16</f>
        <v>0</v>
      </c>
      <c r="Y901" s="49">
        <f>IF(ISEVEN(W901),MAX('Pump Design Summary'!$D$28:$H$28)+50,0)</f>
        <v>50</v>
      </c>
      <c r="Z901" s="49"/>
    </row>
    <row r="902" spans="21:26" x14ac:dyDescent="0.25">
      <c r="U902" s="49"/>
      <c r="V902" s="49"/>
      <c r="W902" s="49">
        <v>899</v>
      </c>
      <c r="X902" s="49">
        <f>((('Pump Design Summary'!$E$16-'Pump Design Summary'!$D$16)/1000)*W902)+'Pump Design Summary'!$D$16</f>
        <v>0</v>
      </c>
      <c r="Y902" s="49">
        <f>IF(ISEVEN(W902),MAX('Pump Design Summary'!$D$28:$H$28)+50,0)</f>
        <v>0</v>
      </c>
      <c r="Z902" s="49"/>
    </row>
    <row r="903" spans="21:26" x14ac:dyDescent="0.25">
      <c r="U903" s="49"/>
      <c r="V903" s="49"/>
      <c r="W903" s="49">
        <v>900</v>
      </c>
      <c r="X903" s="49">
        <f>((('Pump Design Summary'!$E$16-'Pump Design Summary'!$D$16)/1000)*W903)+'Pump Design Summary'!$D$16</f>
        <v>0</v>
      </c>
      <c r="Y903" s="49">
        <f>IF(ISEVEN(W903),MAX('Pump Design Summary'!$D$28:$H$28)+50,0)</f>
        <v>50</v>
      </c>
      <c r="Z903" s="49"/>
    </row>
    <row r="904" spans="21:26" x14ac:dyDescent="0.25">
      <c r="U904" s="49"/>
      <c r="V904" s="49"/>
      <c r="W904" s="49">
        <v>901</v>
      </c>
      <c r="X904" s="49">
        <f>((('Pump Design Summary'!$E$16-'Pump Design Summary'!$D$16)/1000)*W904)+'Pump Design Summary'!$D$16</f>
        <v>0</v>
      </c>
      <c r="Y904" s="49">
        <f>IF(ISEVEN(W904),MAX('Pump Design Summary'!$D$28:$H$28)+50,0)</f>
        <v>0</v>
      </c>
      <c r="Z904" s="49"/>
    </row>
    <row r="905" spans="21:26" x14ac:dyDescent="0.25">
      <c r="U905" s="49"/>
      <c r="V905" s="49"/>
      <c r="W905" s="49">
        <v>902</v>
      </c>
      <c r="X905" s="49">
        <f>((('Pump Design Summary'!$E$16-'Pump Design Summary'!$D$16)/1000)*W905)+'Pump Design Summary'!$D$16</f>
        <v>0</v>
      </c>
      <c r="Y905" s="49">
        <f>IF(ISEVEN(W905),MAX('Pump Design Summary'!$D$28:$H$28)+50,0)</f>
        <v>50</v>
      </c>
      <c r="Z905" s="49"/>
    </row>
    <row r="906" spans="21:26" x14ac:dyDescent="0.25">
      <c r="U906" s="49"/>
      <c r="V906" s="49"/>
      <c r="W906" s="49">
        <v>903</v>
      </c>
      <c r="X906" s="49">
        <f>((('Pump Design Summary'!$E$16-'Pump Design Summary'!$D$16)/1000)*W906)+'Pump Design Summary'!$D$16</f>
        <v>0</v>
      </c>
      <c r="Y906" s="49">
        <f>IF(ISEVEN(W906),MAX('Pump Design Summary'!$D$28:$H$28)+50,0)</f>
        <v>0</v>
      </c>
      <c r="Z906" s="49"/>
    </row>
    <row r="907" spans="21:26" x14ac:dyDescent="0.25">
      <c r="U907" s="49"/>
      <c r="V907" s="49"/>
      <c r="W907" s="49">
        <v>904</v>
      </c>
      <c r="X907" s="49">
        <f>((('Pump Design Summary'!$E$16-'Pump Design Summary'!$D$16)/1000)*W907)+'Pump Design Summary'!$D$16</f>
        <v>0</v>
      </c>
      <c r="Y907" s="49">
        <f>IF(ISEVEN(W907),MAX('Pump Design Summary'!$D$28:$H$28)+50,0)</f>
        <v>50</v>
      </c>
      <c r="Z907" s="49"/>
    </row>
    <row r="908" spans="21:26" x14ac:dyDescent="0.25">
      <c r="U908" s="49"/>
      <c r="V908" s="49"/>
      <c r="W908" s="49">
        <v>905</v>
      </c>
      <c r="X908" s="49">
        <f>((('Pump Design Summary'!$E$16-'Pump Design Summary'!$D$16)/1000)*W908)+'Pump Design Summary'!$D$16</f>
        <v>0</v>
      </c>
      <c r="Y908" s="49">
        <f>IF(ISEVEN(W908),MAX('Pump Design Summary'!$D$28:$H$28)+50,0)</f>
        <v>0</v>
      </c>
      <c r="Z908" s="49"/>
    </row>
    <row r="909" spans="21:26" x14ac:dyDescent="0.25">
      <c r="U909" s="49"/>
      <c r="V909" s="49"/>
      <c r="W909" s="49">
        <v>906</v>
      </c>
      <c r="X909" s="49">
        <f>((('Pump Design Summary'!$E$16-'Pump Design Summary'!$D$16)/1000)*W909)+'Pump Design Summary'!$D$16</f>
        <v>0</v>
      </c>
      <c r="Y909" s="49">
        <f>IF(ISEVEN(W909),MAX('Pump Design Summary'!$D$28:$H$28)+50,0)</f>
        <v>50</v>
      </c>
      <c r="Z909" s="49"/>
    </row>
    <row r="910" spans="21:26" x14ac:dyDescent="0.25">
      <c r="U910" s="49"/>
      <c r="V910" s="49"/>
      <c r="W910" s="49">
        <v>907</v>
      </c>
      <c r="X910" s="49">
        <f>((('Pump Design Summary'!$E$16-'Pump Design Summary'!$D$16)/1000)*W910)+'Pump Design Summary'!$D$16</f>
        <v>0</v>
      </c>
      <c r="Y910" s="49">
        <f>IF(ISEVEN(W910),MAX('Pump Design Summary'!$D$28:$H$28)+50,0)</f>
        <v>0</v>
      </c>
      <c r="Z910" s="49"/>
    </row>
    <row r="911" spans="21:26" x14ac:dyDescent="0.25">
      <c r="U911" s="49"/>
      <c r="V911" s="49"/>
      <c r="W911" s="49">
        <v>908</v>
      </c>
      <c r="X911" s="49">
        <f>((('Pump Design Summary'!$E$16-'Pump Design Summary'!$D$16)/1000)*W911)+'Pump Design Summary'!$D$16</f>
        <v>0</v>
      </c>
      <c r="Y911" s="49">
        <f>IF(ISEVEN(W911),MAX('Pump Design Summary'!$D$28:$H$28)+50,0)</f>
        <v>50</v>
      </c>
      <c r="Z911" s="49"/>
    </row>
    <row r="912" spans="21:26" x14ac:dyDescent="0.25">
      <c r="U912" s="49"/>
      <c r="V912" s="49"/>
      <c r="W912" s="49">
        <v>909</v>
      </c>
      <c r="X912" s="49">
        <f>((('Pump Design Summary'!$E$16-'Pump Design Summary'!$D$16)/1000)*W912)+'Pump Design Summary'!$D$16</f>
        <v>0</v>
      </c>
      <c r="Y912" s="49">
        <f>IF(ISEVEN(W912),MAX('Pump Design Summary'!$D$28:$H$28)+50,0)</f>
        <v>0</v>
      </c>
      <c r="Z912" s="49"/>
    </row>
    <row r="913" spans="21:26" x14ac:dyDescent="0.25">
      <c r="U913" s="49"/>
      <c r="V913" s="49"/>
      <c r="W913" s="49">
        <v>910</v>
      </c>
      <c r="X913" s="49">
        <f>((('Pump Design Summary'!$E$16-'Pump Design Summary'!$D$16)/1000)*W913)+'Pump Design Summary'!$D$16</f>
        <v>0</v>
      </c>
      <c r="Y913" s="49">
        <f>IF(ISEVEN(W913),MAX('Pump Design Summary'!$D$28:$H$28)+50,0)</f>
        <v>50</v>
      </c>
      <c r="Z913" s="49"/>
    </row>
    <row r="914" spans="21:26" x14ac:dyDescent="0.25">
      <c r="U914" s="49"/>
      <c r="V914" s="49"/>
      <c r="W914" s="49">
        <v>911</v>
      </c>
      <c r="X914" s="49">
        <f>((('Pump Design Summary'!$E$16-'Pump Design Summary'!$D$16)/1000)*W914)+'Pump Design Summary'!$D$16</f>
        <v>0</v>
      </c>
      <c r="Y914" s="49">
        <f>IF(ISEVEN(W914),MAX('Pump Design Summary'!$D$28:$H$28)+50,0)</f>
        <v>0</v>
      </c>
      <c r="Z914" s="49"/>
    </row>
    <row r="915" spans="21:26" x14ac:dyDescent="0.25">
      <c r="U915" s="49"/>
      <c r="V915" s="49"/>
      <c r="W915" s="49">
        <v>912</v>
      </c>
      <c r="X915" s="49">
        <f>((('Pump Design Summary'!$E$16-'Pump Design Summary'!$D$16)/1000)*W915)+'Pump Design Summary'!$D$16</f>
        <v>0</v>
      </c>
      <c r="Y915" s="49">
        <f>IF(ISEVEN(W915),MAX('Pump Design Summary'!$D$28:$H$28)+50,0)</f>
        <v>50</v>
      </c>
      <c r="Z915" s="49"/>
    </row>
    <row r="916" spans="21:26" x14ac:dyDescent="0.25">
      <c r="U916" s="49"/>
      <c r="V916" s="49"/>
      <c r="W916" s="49">
        <v>913</v>
      </c>
      <c r="X916" s="49">
        <f>((('Pump Design Summary'!$E$16-'Pump Design Summary'!$D$16)/1000)*W916)+'Pump Design Summary'!$D$16</f>
        <v>0</v>
      </c>
      <c r="Y916" s="49">
        <f>IF(ISEVEN(W916),MAX('Pump Design Summary'!$D$28:$H$28)+50,0)</f>
        <v>0</v>
      </c>
      <c r="Z916" s="49"/>
    </row>
    <row r="917" spans="21:26" x14ac:dyDescent="0.25">
      <c r="U917" s="49"/>
      <c r="V917" s="49"/>
      <c r="W917" s="49">
        <v>914</v>
      </c>
      <c r="X917" s="49">
        <f>((('Pump Design Summary'!$E$16-'Pump Design Summary'!$D$16)/1000)*W917)+'Pump Design Summary'!$D$16</f>
        <v>0</v>
      </c>
      <c r="Y917" s="49">
        <f>IF(ISEVEN(W917),MAX('Pump Design Summary'!$D$28:$H$28)+50,0)</f>
        <v>50</v>
      </c>
      <c r="Z917" s="49"/>
    </row>
    <row r="918" spans="21:26" x14ac:dyDescent="0.25">
      <c r="U918" s="49"/>
      <c r="V918" s="49"/>
      <c r="W918" s="49">
        <v>915</v>
      </c>
      <c r="X918" s="49">
        <f>((('Pump Design Summary'!$E$16-'Pump Design Summary'!$D$16)/1000)*W918)+'Pump Design Summary'!$D$16</f>
        <v>0</v>
      </c>
      <c r="Y918" s="49">
        <f>IF(ISEVEN(W918),MAX('Pump Design Summary'!$D$28:$H$28)+50,0)</f>
        <v>0</v>
      </c>
      <c r="Z918" s="49"/>
    </row>
    <row r="919" spans="21:26" x14ac:dyDescent="0.25">
      <c r="U919" s="49"/>
      <c r="V919" s="49"/>
      <c r="W919" s="49">
        <v>916</v>
      </c>
      <c r="X919" s="49">
        <f>((('Pump Design Summary'!$E$16-'Pump Design Summary'!$D$16)/1000)*W919)+'Pump Design Summary'!$D$16</f>
        <v>0</v>
      </c>
      <c r="Y919" s="49">
        <f>IF(ISEVEN(W919),MAX('Pump Design Summary'!$D$28:$H$28)+50,0)</f>
        <v>50</v>
      </c>
      <c r="Z919" s="49"/>
    </row>
    <row r="920" spans="21:26" x14ac:dyDescent="0.25">
      <c r="U920" s="49"/>
      <c r="V920" s="49"/>
      <c r="W920" s="49">
        <v>917</v>
      </c>
      <c r="X920" s="49">
        <f>((('Pump Design Summary'!$E$16-'Pump Design Summary'!$D$16)/1000)*W920)+'Pump Design Summary'!$D$16</f>
        <v>0</v>
      </c>
      <c r="Y920" s="49">
        <f>IF(ISEVEN(W920),MAX('Pump Design Summary'!$D$28:$H$28)+50,0)</f>
        <v>0</v>
      </c>
      <c r="Z920" s="49"/>
    </row>
    <row r="921" spans="21:26" x14ac:dyDescent="0.25">
      <c r="U921" s="49"/>
      <c r="V921" s="49"/>
      <c r="W921" s="49">
        <v>918</v>
      </c>
      <c r="X921" s="49">
        <f>((('Pump Design Summary'!$E$16-'Pump Design Summary'!$D$16)/1000)*W921)+'Pump Design Summary'!$D$16</f>
        <v>0</v>
      </c>
      <c r="Y921" s="49">
        <f>IF(ISEVEN(W921),MAX('Pump Design Summary'!$D$28:$H$28)+50,0)</f>
        <v>50</v>
      </c>
      <c r="Z921" s="49"/>
    </row>
    <row r="922" spans="21:26" x14ac:dyDescent="0.25">
      <c r="U922" s="49"/>
      <c r="V922" s="49"/>
      <c r="W922" s="49">
        <v>919</v>
      </c>
      <c r="X922" s="49">
        <f>((('Pump Design Summary'!$E$16-'Pump Design Summary'!$D$16)/1000)*W922)+'Pump Design Summary'!$D$16</f>
        <v>0</v>
      </c>
      <c r="Y922" s="49">
        <f>IF(ISEVEN(W922),MAX('Pump Design Summary'!$D$28:$H$28)+50,0)</f>
        <v>0</v>
      </c>
      <c r="Z922" s="49"/>
    </row>
    <row r="923" spans="21:26" x14ac:dyDescent="0.25">
      <c r="U923" s="49"/>
      <c r="V923" s="49"/>
      <c r="W923" s="49">
        <v>920</v>
      </c>
      <c r="X923" s="49">
        <f>((('Pump Design Summary'!$E$16-'Pump Design Summary'!$D$16)/1000)*W923)+'Pump Design Summary'!$D$16</f>
        <v>0</v>
      </c>
      <c r="Y923" s="49">
        <f>IF(ISEVEN(W923),MAX('Pump Design Summary'!$D$28:$H$28)+50,0)</f>
        <v>50</v>
      </c>
      <c r="Z923" s="49"/>
    </row>
    <row r="924" spans="21:26" x14ac:dyDescent="0.25">
      <c r="U924" s="49"/>
      <c r="V924" s="49"/>
      <c r="W924" s="49">
        <v>921</v>
      </c>
      <c r="X924" s="49">
        <f>((('Pump Design Summary'!$E$16-'Pump Design Summary'!$D$16)/1000)*W924)+'Pump Design Summary'!$D$16</f>
        <v>0</v>
      </c>
      <c r="Y924" s="49">
        <f>IF(ISEVEN(W924),MAX('Pump Design Summary'!$D$28:$H$28)+50,0)</f>
        <v>0</v>
      </c>
      <c r="Z924" s="49"/>
    </row>
    <row r="925" spans="21:26" x14ac:dyDescent="0.25">
      <c r="U925" s="49"/>
      <c r="V925" s="49"/>
      <c r="W925" s="49">
        <v>922</v>
      </c>
      <c r="X925" s="49">
        <f>((('Pump Design Summary'!$E$16-'Pump Design Summary'!$D$16)/1000)*W925)+'Pump Design Summary'!$D$16</f>
        <v>0</v>
      </c>
      <c r="Y925" s="49">
        <f>IF(ISEVEN(W925),MAX('Pump Design Summary'!$D$28:$H$28)+50,0)</f>
        <v>50</v>
      </c>
      <c r="Z925" s="49"/>
    </row>
    <row r="926" spans="21:26" x14ac:dyDescent="0.25">
      <c r="U926" s="49"/>
      <c r="V926" s="49"/>
      <c r="W926" s="49">
        <v>923</v>
      </c>
      <c r="X926" s="49">
        <f>((('Pump Design Summary'!$E$16-'Pump Design Summary'!$D$16)/1000)*W926)+'Pump Design Summary'!$D$16</f>
        <v>0</v>
      </c>
      <c r="Y926" s="49">
        <f>IF(ISEVEN(W926),MAX('Pump Design Summary'!$D$28:$H$28)+50,0)</f>
        <v>0</v>
      </c>
      <c r="Z926" s="49"/>
    </row>
    <row r="927" spans="21:26" x14ac:dyDescent="0.25">
      <c r="U927" s="49"/>
      <c r="V927" s="49"/>
      <c r="W927" s="49">
        <v>924</v>
      </c>
      <c r="X927" s="49">
        <f>((('Pump Design Summary'!$E$16-'Pump Design Summary'!$D$16)/1000)*W927)+'Pump Design Summary'!$D$16</f>
        <v>0</v>
      </c>
      <c r="Y927" s="49">
        <f>IF(ISEVEN(W927),MAX('Pump Design Summary'!$D$28:$H$28)+50,0)</f>
        <v>50</v>
      </c>
      <c r="Z927" s="49"/>
    </row>
    <row r="928" spans="21:26" x14ac:dyDescent="0.25">
      <c r="U928" s="49"/>
      <c r="V928" s="49"/>
      <c r="W928" s="49">
        <v>925</v>
      </c>
      <c r="X928" s="49">
        <f>((('Pump Design Summary'!$E$16-'Pump Design Summary'!$D$16)/1000)*W928)+'Pump Design Summary'!$D$16</f>
        <v>0</v>
      </c>
      <c r="Y928" s="49">
        <f>IF(ISEVEN(W928),MAX('Pump Design Summary'!$D$28:$H$28)+50,0)</f>
        <v>0</v>
      </c>
      <c r="Z928" s="49"/>
    </row>
    <row r="929" spans="21:26" x14ac:dyDescent="0.25">
      <c r="U929" s="49"/>
      <c r="V929" s="49"/>
      <c r="W929" s="49">
        <v>926</v>
      </c>
      <c r="X929" s="49">
        <f>((('Pump Design Summary'!$E$16-'Pump Design Summary'!$D$16)/1000)*W929)+'Pump Design Summary'!$D$16</f>
        <v>0</v>
      </c>
      <c r="Y929" s="49">
        <f>IF(ISEVEN(W929),MAX('Pump Design Summary'!$D$28:$H$28)+50,0)</f>
        <v>50</v>
      </c>
      <c r="Z929" s="49"/>
    </row>
    <row r="930" spans="21:26" x14ac:dyDescent="0.25">
      <c r="U930" s="49"/>
      <c r="V930" s="49"/>
      <c r="W930" s="49">
        <v>927</v>
      </c>
      <c r="X930" s="49">
        <f>((('Pump Design Summary'!$E$16-'Pump Design Summary'!$D$16)/1000)*W930)+'Pump Design Summary'!$D$16</f>
        <v>0</v>
      </c>
      <c r="Y930" s="49">
        <f>IF(ISEVEN(W930),MAX('Pump Design Summary'!$D$28:$H$28)+50,0)</f>
        <v>0</v>
      </c>
      <c r="Z930" s="49"/>
    </row>
    <row r="931" spans="21:26" x14ac:dyDescent="0.25">
      <c r="U931" s="49"/>
      <c r="V931" s="49"/>
      <c r="W931" s="49">
        <v>928</v>
      </c>
      <c r="X931" s="49">
        <f>((('Pump Design Summary'!$E$16-'Pump Design Summary'!$D$16)/1000)*W931)+'Pump Design Summary'!$D$16</f>
        <v>0</v>
      </c>
      <c r="Y931" s="49">
        <f>IF(ISEVEN(W931),MAX('Pump Design Summary'!$D$28:$H$28)+50,0)</f>
        <v>50</v>
      </c>
      <c r="Z931" s="49"/>
    </row>
    <row r="932" spans="21:26" x14ac:dyDescent="0.25">
      <c r="U932" s="49"/>
      <c r="V932" s="49"/>
      <c r="W932" s="49">
        <v>929</v>
      </c>
      <c r="X932" s="49">
        <f>((('Pump Design Summary'!$E$16-'Pump Design Summary'!$D$16)/1000)*W932)+'Pump Design Summary'!$D$16</f>
        <v>0</v>
      </c>
      <c r="Y932" s="49">
        <f>IF(ISEVEN(W932),MAX('Pump Design Summary'!$D$28:$H$28)+50,0)</f>
        <v>0</v>
      </c>
      <c r="Z932" s="49"/>
    </row>
    <row r="933" spans="21:26" x14ac:dyDescent="0.25">
      <c r="U933" s="49"/>
      <c r="V933" s="49"/>
      <c r="W933" s="49">
        <v>930</v>
      </c>
      <c r="X933" s="49">
        <f>((('Pump Design Summary'!$E$16-'Pump Design Summary'!$D$16)/1000)*W933)+'Pump Design Summary'!$D$16</f>
        <v>0</v>
      </c>
      <c r="Y933" s="49">
        <f>IF(ISEVEN(W933),MAX('Pump Design Summary'!$D$28:$H$28)+50,0)</f>
        <v>50</v>
      </c>
      <c r="Z933" s="49"/>
    </row>
    <row r="934" spans="21:26" x14ac:dyDescent="0.25">
      <c r="U934" s="49"/>
      <c r="V934" s="49"/>
      <c r="W934" s="49">
        <v>931</v>
      </c>
      <c r="X934" s="49">
        <f>((('Pump Design Summary'!$E$16-'Pump Design Summary'!$D$16)/1000)*W934)+'Pump Design Summary'!$D$16</f>
        <v>0</v>
      </c>
      <c r="Y934" s="49">
        <f>IF(ISEVEN(W934),MAX('Pump Design Summary'!$D$28:$H$28)+50,0)</f>
        <v>0</v>
      </c>
      <c r="Z934" s="49"/>
    </row>
    <row r="935" spans="21:26" x14ac:dyDescent="0.25">
      <c r="U935" s="49"/>
      <c r="V935" s="49"/>
      <c r="W935" s="49">
        <v>932</v>
      </c>
      <c r="X935" s="49">
        <f>((('Pump Design Summary'!$E$16-'Pump Design Summary'!$D$16)/1000)*W935)+'Pump Design Summary'!$D$16</f>
        <v>0</v>
      </c>
      <c r="Y935" s="49">
        <f>IF(ISEVEN(W935),MAX('Pump Design Summary'!$D$28:$H$28)+50,0)</f>
        <v>50</v>
      </c>
      <c r="Z935" s="49"/>
    </row>
    <row r="936" spans="21:26" x14ac:dyDescent="0.25">
      <c r="U936" s="49"/>
      <c r="V936" s="49"/>
      <c r="W936" s="49">
        <v>933</v>
      </c>
      <c r="X936" s="49">
        <f>((('Pump Design Summary'!$E$16-'Pump Design Summary'!$D$16)/1000)*W936)+'Pump Design Summary'!$D$16</f>
        <v>0</v>
      </c>
      <c r="Y936" s="49">
        <f>IF(ISEVEN(W936),MAX('Pump Design Summary'!$D$28:$H$28)+50,0)</f>
        <v>0</v>
      </c>
      <c r="Z936" s="49"/>
    </row>
    <row r="937" spans="21:26" x14ac:dyDescent="0.25">
      <c r="U937" s="49"/>
      <c r="V937" s="49"/>
      <c r="W937" s="49">
        <v>934</v>
      </c>
      <c r="X937" s="49">
        <f>((('Pump Design Summary'!$E$16-'Pump Design Summary'!$D$16)/1000)*W937)+'Pump Design Summary'!$D$16</f>
        <v>0</v>
      </c>
      <c r="Y937" s="49">
        <f>IF(ISEVEN(W937),MAX('Pump Design Summary'!$D$28:$H$28)+50,0)</f>
        <v>50</v>
      </c>
      <c r="Z937" s="49"/>
    </row>
    <row r="938" spans="21:26" x14ac:dyDescent="0.25">
      <c r="U938" s="49"/>
      <c r="V938" s="49"/>
      <c r="W938" s="49">
        <v>935</v>
      </c>
      <c r="X938" s="49">
        <f>((('Pump Design Summary'!$E$16-'Pump Design Summary'!$D$16)/1000)*W938)+'Pump Design Summary'!$D$16</f>
        <v>0</v>
      </c>
      <c r="Y938" s="49">
        <f>IF(ISEVEN(W938),MAX('Pump Design Summary'!$D$28:$H$28)+50,0)</f>
        <v>0</v>
      </c>
      <c r="Z938" s="49"/>
    </row>
    <row r="939" spans="21:26" x14ac:dyDescent="0.25">
      <c r="U939" s="49"/>
      <c r="V939" s="49"/>
      <c r="W939" s="49">
        <v>936</v>
      </c>
      <c r="X939" s="49">
        <f>((('Pump Design Summary'!$E$16-'Pump Design Summary'!$D$16)/1000)*W939)+'Pump Design Summary'!$D$16</f>
        <v>0</v>
      </c>
      <c r="Y939" s="49">
        <f>IF(ISEVEN(W939),MAX('Pump Design Summary'!$D$28:$H$28)+50,0)</f>
        <v>50</v>
      </c>
      <c r="Z939" s="49"/>
    </row>
    <row r="940" spans="21:26" x14ac:dyDescent="0.25">
      <c r="U940" s="49"/>
      <c r="V940" s="49"/>
      <c r="W940" s="49">
        <v>937</v>
      </c>
      <c r="X940" s="49">
        <f>((('Pump Design Summary'!$E$16-'Pump Design Summary'!$D$16)/1000)*W940)+'Pump Design Summary'!$D$16</f>
        <v>0</v>
      </c>
      <c r="Y940" s="49">
        <f>IF(ISEVEN(W940),MAX('Pump Design Summary'!$D$28:$H$28)+50,0)</f>
        <v>0</v>
      </c>
      <c r="Z940" s="49"/>
    </row>
    <row r="941" spans="21:26" x14ac:dyDescent="0.25">
      <c r="U941" s="49"/>
      <c r="V941" s="49"/>
      <c r="W941" s="49">
        <v>938</v>
      </c>
      <c r="X941" s="49">
        <f>((('Pump Design Summary'!$E$16-'Pump Design Summary'!$D$16)/1000)*W941)+'Pump Design Summary'!$D$16</f>
        <v>0</v>
      </c>
      <c r="Y941" s="49">
        <f>IF(ISEVEN(W941),MAX('Pump Design Summary'!$D$28:$H$28)+50,0)</f>
        <v>50</v>
      </c>
      <c r="Z941" s="49"/>
    </row>
    <row r="942" spans="21:26" x14ac:dyDescent="0.25">
      <c r="U942" s="49"/>
      <c r="V942" s="49"/>
      <c r="W942" s="49">
        <v>939</v>
      </c>
      <c r="X942" s="49">
        <f>((('Pump Design Summary'!$E$16-'Pump Design Summary'!$D$16)/1000)*W942)+'Pump Design Summary'!$D$16</f>
        <v>0</v>
      </c>
      <c r="Y942" s="49">
        <f>IF(ISEVEN(W942),MAX('Pump Design Summary'!$D$28:$H$28)+50,0)</f>
        <v>0</v>
      </c>
      <c r="Z942" s="49"/>
    </row>
    <row r="943" spans="21:26" x14ac:dyDescent="0.25">
      <c r="U943" s="49"/>
      <c r="V943" s="49"/>
      <c r="W943" s="49">
        <v>940</v>
      </c>
      <c r="X943" s="49">
        <f>((('Pump Design Summary'!$E$16-'Pump Design Summary'!$D$16)/1000)*W943)+'Pump Design Summary'!$D$16</f>
        <v>0</v>
      </c>
      <c r="Y943" s="49">
        <f>IF(ISEVEN(W943),MAX('Pump Design Summary'!$D$28:$H$28)+50,0)</f>
        <v>50</v>
      </c>
      <c r="Z943" s="49"/>
    </row>
    <row r="944" spans="21:26" x14ac:dyDescent="0.25">
      <c r="U944" s="49"/>
      <c r="V944" s="49"/>
      <c r="W944" s="49">
        <v>941</v>
      </c>
      <c r="X944" s="49">
        <f>((('Pump Design Summary'!$E$16-'Pump Design Summary'!$D$16)/1000)*W944)+'Pump Design Summary'!$D$16</f>
        <v>0</v>
      </c>
      <c r="Y944" s="49">
        <f>IF(ISEVEN(W944),MAX('Pump Design Summary'!$D$28:$H$28)+50,0)</f>
        <v>0</v>
      </c>
      <c r="Z944" s="49"/>
    </row>
    <row r="945" spans="21:26" x14ac:dyDescent="0.25">
      <c r="U945" s="49"/>
      <c r="V945" s="49"/>
      <c r="W945" s="49">
        <v>942</v>
      </c>
      <c r="X945" s="49">
        <f>((('Pump Design Summary'!$E$16-'Pump Design Summary'!$D$16)/1000)*W945)+'Pump Design Summary'!$D$16</f>
        <v>0</v>
      </c>
      <c r="Y945" s="49">
        <f>IF(ISEVEN(W945),MAX('Pump Design Summary'!$D$28:$H$28)+50,0)</f>
        <v>50</v>
      </c>
      <c r="Z945" s="49"/>
    </row>
    <row r="946" spans="21:26" x14ac:dyDescent="0.25">
      <c r="U946" s="49"/>
      <c r="V946" s="49"/>
      <c r="W946" s="49">
        <v>943</v>
      </c>
      <c r="X946" s="49">
        <f>((('Pump Design Summary'!$E$16-'Pump Design Summary'!$D$16)/1000)*W946)+'Pump Design Summary'!$D$16</f>
        <v>0</v>
      </c>
      <c r="Y946" s="49">
        <f>IF(ISEVEN(W946),MAX('Pump Design Summary'!$D$28:$H$28)+50,0)</f>
        <v>0</v>
      </c>
      <c r="Z946" s="49"/>
    </row>
    <row r="947" spans="21:26" x14ac:dyDescent="0.25">
      <c r="U947" s="49"/>
      <c r="V947" s="49"/>
      <c r="W947" s="49">
        <v>944</v>
      </c>
      <c r="X947" s="49">
        <f>((('Pump Design Summary'!$E$16-'Pump Design Summary'!$D$16)/1000)*W947)+'Pump Design Summary'!$D$16</f>
        <v>0</v>
      </c>
      <c r="Y947" s="49">
        <f>IF(ISEVEN(W947),MAX('Pump Design Summary'!$D$28:$H$28)+50,0)</f>
        <v>50</v>
      </c>
      <c r="Z947" s="49"/>
    </row>
    <row r="948" spans="21:26" x14ac:dyDescent="0.25">
      <c r="U948" s="49"/>
      <c r="V948" s="49"/>
      <c r="W948" s="49">
        <v>945</v>
      </c>
      <c r="X948" s="49">
        <f>((('Pump Design Summary'!$E$16-'Pump Design Summary'!$D$16)/1000)*W948)+'Pump Design Summary'!$D$16</f>
        <v>0</v>
      </c>
      <c r="Y948" s="49">
        <f>IF(ISEVEN(W948),MAX('Pump Design Summary'!$D$28:$H$28)+50,0)</f>
        <v>0</v>
      </c>
      <c r="Z948" s="49"/>
    </row>
    <row r="949" spans="21:26" x14ac:dyDescent="0.25">
      <c r="U949" s="49"/>
      <c r="V949" s="49"/>
      <c r="W949" s="49">
        <v>946</v>
      </c>
      <c r="X949" s="49">
        <f>((('Pump Design Summary'!$E$16-'Pump Design Summary'!$D$16)/1000)*W949)+'Pump Design Summary'!$D$16</f>
        <v>0</v>
      </c>
      <c r="Y949" s="49">
        <f>IF(ISEVEN(W949),MAX('Pump Design Summary'!$D$28:$H$28)+50,0)</f>
        <v>50</v>
      </c>
      <c r="Z949" s="49"/>
    </row>
    <row r="950" spans="21:26" x14ac:dyDescent="0.25">
      <c r="U950" s="49"/>
      <c r="V950" s="49"/>
      <c r="W950" s="49">
        <v>947</v>
      </c>
      <c r="X950" s="49">
        <f>((('Pump Design Summary'!$E$16-'Pump Design Summary'!$D$16)/1000)*W950)+'Pump Design Summary'!$D$16</f>
        <v>0</v>
      </c>
      <c r="Y950" s="49">
        <f>IF(ISEVEN(W950),MAX('Pump Design Summary'!$D$28:$H$28)+50,0)</f>
        <v>0</v>
      </c>
      <c r="Z950" s="49"/>
    </row>
    <row r="951" spans="21:26" x14ac:dyDescent="0.25">
      <c r="U951" s="49"/>
      <c r="V951" s="49"/>
      <c r="W951" s="49">
        <v>948</v>
      </c>
      <c r="X951" s="49">
        <f>((('Pump Design Summary'!$E$16-'Pump Design Summary'!$D$16)/1000)*W951)+'Pump Design Summary'!$D$16</f>
        <v>0</v>
      </c>
      <c r="Y951" s="49">
        <f>IF(ISEVEN(W951),MAX('Pump Design Summary'!$D$28:$H$28)+50,0)</f>
        <v>50</v>
      </c>
      <c r="Z951" s="49"/>
    </row>
    <row r="952" spans="21:26" x14ac:dyDescent="0.25">
      <c r="U952" s="49"/>
      <c r="V952" s="49"/>
      <c r="W952" s="49">
        <v>949</v>
      </c>
      <c r="X952" s="49">
        <f>((('Pump Design Summary'!$E$16-'Pump Design Summary'!$D$16)/1000)*W952)+'Pump Design Summary'!$D$16</f>
        <v>0</v>
      </c>
      <c r="Y952" s="49">
        <f>IF(ISEVEN(W952),MAX('Pump Design Summary'!$D$28:$H$28)+50,0)</f>
        <v>0</v>
      </c>
      <c r="Z952" s="49"/>
    </row>
    <row r="953" spans="21:26" x14ac:dyDescent="0.25">
      <c r="U953" s="49"/>
      <c r="V953" s="49"/>
      <c r="W953" s="49">
        <v>950</v>
      </c>
      <c r="X953" s="49">
        <f>((('Pump Design Summary'!$E$16-'Pump Design Summary'!$D$16)/1000)*W953)+'Pump Design Summary'!$D$16</f>
        <v>0</v>
      </c>
      <c r="Y953" s="49">
        <f>IF(ISEVEN(W953),MAX('Pump Design Summary'!$D$28:$H$28)+50,0)</f>
        <v>50</v>
      </c>
      <c r="Z953" s="49"/>
    </row>
    <row r="954" spans="21:26" x14ac:dyDescent="0.25">
      <c r="U954" s="49"/>
      <c r="V954" s="49"/>
      <c r="W954" s="49">
        <v>951</v>
      </c>
      <c r="X954" s="49">
        <f>((('Pump Design Summary'!$E$16-'Pump Design Summary'!$D$16)/1000)*W954)+'Pump Design Summary'!$D$16</f>
        <v>0</v>
      </c>
      <c r="Y954" s="49">
        <f>IF(ISEVEN(W954),MAX('Pump Design Summary'!$D$28:$H$28)+50,0)</f>
        <v>0</v>
      </c>
      <c r="Z954" s="49"/>
    </row>
    <row r="955" spans="21:26" x14ac:dyDescent="0.25">
      <c r="U955" s="49"/>
      <c r="V955" s="49"/>
      <c r="W955" s="49">
        <v>952</v>
      </c>
      <c r="X955" s="49">
        <f>((('Pump Design Summary'!$E$16-'Pump Design Summary'!$D$16)/1000)*W955)+'Pump Design Summary'!$D$16</f>
        <v>0</v>
      </c>
      <c r="Y955" s="49">
        <f>IF(ISEVEN(W955),MAX('Pump Design Summary'!$D$28:$H$28)+50,0)</f>
        <v>50</v>
      </c>
      <c r="Z955" s="49"/>
    </row>
    <row r="956" spans="21:26" x14ac:dyDescent="0.25">
      <c r="U956" s="49"/>
      <c r="V956" s="49"/>
      <c r="W956" s="49">
        <v>953</v>
      </c>
      <c r="X956" s="49">
        <f>((('Pump Design Summary'!$E$16-'Pump Design Summary'!$D$16)/1000)*W956)+'Pump Design Summary'!$D$16</f>
        <v>0</v>
      </c>
      <c r="Y956" s="49">
        <f>IF(ISEVEN(W956),MAX('Pump Design Summary'!$D$28:$H$28)+50,0)</f>
        <v>0</v>
      </c>
      <c r="Z956" s="49"/>
    </row>
    <row r="957" spans="21:26" x14ac:dyDescent="0.25">
      <c r="U957" s="49"/>
      <c r="V957" s="49"/>
      <c r="W957" s="49">
        <v>954</v>
      </c>
      <c r="X957" s="49">
        <f>((('Pump Design Summary'!$E$16-'Pump Design Summary'!$D$16)/1000)*W957)+'Pump Design Summary'!$D$16</f>
        <v>0</v>
      </c>
      <c r="Y957" s="49">
        <f>IF(ISEVEN(W957),MAX('Pump Design Summary'!$D$28:$H$28)+50,0)</f>
        <v>50</v>
      </c>
      <c r="Z957" s="49"/>
    </row>
    <row r="958" spans="21:26" x14ac:dyDescent="0.25">
      <c r="U958" s="49"/>
      <c r="V958" s="49"/>
      <c r="W958" s="49">
        <v>955</v>
      </c>
      <c r="X958" s="49">
        <f>((('Pump Design Summary'!$E$16-'Pump Design Summary'!$D$16)/1000)*W958)+'Pump Design Summary'!$D$16</f>
        <v>0</v>
      </c>
      <c r="Y958" s="49">
        <f>IF(ISEVEN(W958),MAX('Pump Design Summary'!$D$28:$H$28)+50,0)</f>
        <v>0</v>
      </c>
      <c r="Z958" s="49"/>
    </row>
    <row r="959" spans="21:26" x14ac:dyDescent="0.25">
      <c r="U959" s="49"/>
      <c r="V959" s="49"/>
      <c r="W959" s="49">
        <v>956</v>
      </c>
      <c r="X959" s="49">
        <f>((('Pump Design Summary'!$E$16-'Pump Design Summary'!$D$16)/1000)*W959)+'Pump Design Summary'!$D$16</f>
        <v>0</v>
      </c>
      <c r="Y959" s="49">
        <f>IF(ISEVEN(W959),MAX('Pump Design Summary'!$D$28:$H$28)+50,0)</f>
        <v>50</v>
      </c>
      <c r="Z959" s="49"/>
    </row>
    <row r="960" spans="21:26" x14ac:dyDescent="0.25">
      <c r="U960" s="49"/>
      <c r="V960" s="49"/>
      <c r="W960" s="49">
        <v>957</v>
      </c>
      <c r="X960" s="49">
        <f>((('Pump Design Summary'!$E$16-'Pump Design Summary'!$D$16)/1000)*W960)+'Pump Design Summary'!$D$16</f>
        <v>0</v>
      </c>
      <c r="Y960" s="49">
        <f>IF(ISEVEN(W960),MAX('Pump Design Summary'!$D$28:$H$28)+50,0)</f>
        <v>0</v>
      </c>
      <c r="Z960" s="49"/>
    </row>
    <row r="961" spans="21:26" x14ac:dyDescent="0.25">
      <c r="U961" s="49"/>
      <c r="V961" s="49"/>
      <c r="W961" s="49">
        <v>958</v>
      </c>
      <c r="X961" s="49">
        <f>((('Pump Design Summary'!$E$16-'Pump Design Summary'!$D$16)/1000)*W961)+'Pump Design Summary'!$D$16</f>
        <v>0</v>
      </c>
      <c r="Y961" s="49">
        <f>IF(ISEVEN(W961),MAX('Pump Design Summary'!$D$28:$H$28)+50,0)</f>
        <v>50</v>
      </c>
      <c r="Z961" s="49"/>
    </row>
    <row r="962" spans="21:26" x14ac:dyDescent="0.25">
      <c r="U962" s="49"/>
      <c r="V962" s="49"/>
      <c r="W962" s="49">
        <v>959</v>
      </c>
      <c r="X962" s="49">
        <f>((('Pump Design Summary'!$E$16-'Pump Design Summary'!$D$16)/1000)*W962)+'Pump Design Summary'!$D$16</f>
        <v>0</v>
      </c>
      <c r="Y962" s="49">
        <f>IF(ISEVEN(W962),MAX('Pump Design Summary'!$D$28:$H$28)+50,0)</f>
        <v>0</v>
      </c>
      <c r="Z962" s="49"/>
    </row>
    <row r="963" spans="21:26" x14ac:dyDescent="0.25">
      <c r="U963" s="49"/>
      <c r="V963" s="49"/>
      <c r="W963" s="49">
        <v>960</v>
      </c>
      <c r="X963" s="49">
        <f>((('Pump Design Summary'!$E$16-'Pump Design Summary'!$D$16)/1000)*W963)+'Pump Design Summary'!$D$16</f>
        <v>0</v>
      </c>
      <c r="Y963" s="49">
        <f>IF(ISEVEN(W963),MAX('Pump Design Summary'!$D$28:$H$28)+50,0)</f>
        <v>50</v>
      </c>
      <c r="Z963" s="49"/>
    </row>
    <row r="964" spans="21:26" x14ac:dyDescent="0.25">
      <c r="U964" s="49"/>
      <c r="V964" s="49"/>
      <c r="W964" s="49">
        <v>961</v>
      </c>
      <c r="X964" s="49">
        <f>((('Pump Design Summary'!$E$16-'Pump Design Summary'!$D$16)/1000)*W964)+'Pump Design Summary'!$D$16</f>
        <v>0</v>
      </c>
      <c r="Y964" s="49">
        <f>IF(ISEVEN(W964),MAX('Pump Design Summary'!$D$28:$H$28)+50,0)</f>
        <v>0</v>
      </c>
      <c r="Z964" s="49"/>
    </row>
    <row r="965" spans="21:26" x14ac:dyDescent="0.25">
      <c r="U965" s="49"/>
      <c r="V965" s="49"/>
      <c r="W965" s="49">
        <v>962</v>
      </c>
      <c r="X965" s="49">
        <f>((('Pump Design Summary'!$E$16-'Pump Design Summary'!$D$16)/1000)*W965)+'Pump Design Summary'!$D$16</f>
        <v>0</v>
      </c>
      <c r="Y965" s="49">
        <f>IF(ISEVEN(W965),MAX('Pump Design Summary'!$D$28:$H$28)+50,0)</f>
        <v>50</v>
      </c>
      <c r="Z965" s="49"/>
    </row>
    <row r="966" spans="21:26" x14ac:dyDescent="0.25">
      <c r="U966" s="49"/>
      <c r="V966" s="49"/>
      <c r="W966" s="49">
        <v>963</v>
      </c>
      <c r="X966" s="49">
        <f>((('Pump Design Summary'!$E$16-'Pump Design Summary'!$D$16)/1000)*W966)+'Pump Design Summary'!$D$16</f>
        <v>0</v>
      </c>
      <c r="Y966" s="49">
        <f>IF(ISEVEN(W966),MAX('Pump Design Summary'!$D$28:$H$28)+50,0)</f>
        <v>0</v>
      </c>
      <c r="Z966" s="49"/>
    </row>
    <row r="967" spans="21:26" x14ac:dyDescent="0.25">
      <c r="U967" s="49"/>
      <c r="V967" s="49"/>
      <c r="W967" s="49">
        <v>964</v>
      </c>
      <c r="X967" s="49">
        <f>((('Pump Design Summary'!$E$16-'Pump Design Summary'!$D$16)/1000)*W967)+'Pump Design Summary'!$D$16</f>
        <v>0</v>
      </c>
      <c r="Y967" s="49">
        <f>IF(ISEVEN(W967),MAX('Pump Design Summary'!$D$28:$H$28)+50,0)</f>
        <v>50</v>
      </c>
      <c r="Z967" s="49"/>
    </row>
    <row r="968" spans="21:26" x14ac:dyDescent="0.25">
      <c r="U968" s="49"/>
      <c r="V968" s="49"/>
      <c r="W968" s="49">
        <v>965</v>
      </c>
      <c r="X968" s="49">
        <f>((('Pump Design Summary'!$E$16-'Pump Design Summary'!$D$16)/1000)*W968)+'Pump Design Summary'!$D$16</f>
        <v>0</v>
      </c>
      <c r="Y968" s="49">
        <f>IF(ISEVEN(W968),MAX('Pump Design Summary'!$D$28:$H$28)+50,0)</f>
        <v>0</v>
      </c>
      <c r="Z968" s="49"/>
    </row>
    <row r="969" spans="21:26" x14ac:dyDescent="0.25">
      <c r="U969" s="49"/>
      <c r="V969" s="49"/>
      <c r="W969" s="49">
        <v>966</v>
      </c>
      <c r="X969" s="49">
        <f>((('Pump Design Summary'!$E$16-'Pump Design Summary'!$D$16)/1000)*W969)+'Pump Design Summary'!$D$16</f>
        <v>0</v>
      </c>
      <c r="Y969" s="49">
        <f>IF(ISEVEN(W969),MAX('Pump Design Summary'!$D$28:$H$28)+50,0)</f>
        <v>50</v>
      </c>
      <c r="Z969" s="49"/>
    </row>
    <row r="970" spans="21:26" x14ac:dyDescent="0.25">
      <c r="U970" s="49"/>
      <c r="V970" s="49"/>
      <c r="W970" s="49">
        <v>967</v>
      </c>
      <c r="X970" s="49">
        <f>((('Pump Design Summary'!$E$16-'Pump Design Summary'!$D$16)/1000)*W970)+'Pump Design Summary'!$D$16</f>
        <v>0</v>
      </c>
      <c r="Y970" s="49">
        <f>IF(ISEVEN(W970),MAX('Pump Design Summary'!$D$28:$H$28)+50,0)</f>
        <v>0</v>
      </c>
      <c r="Z970" s="49"/>
    </row>
    <row r="971" spans="21:26" x14ac:dyDescent="0.25">
      <c r="U971" s="49"/>
      <c r="V971" s="49"/>
      <c r="W971" s="49">
        <v>968</v>
      </c>
      <c r="X971" s="49">
        <f>((('Pump Design Summary'!$E$16-'Pump Design Summary'!$D$16)/1000)*W971)+'Pump Design Summary'!$D$16</f>
        <v>0</v>
      </c>
      <c r="Y971" s="49">
        <f>IF(ISEVEN(W971),MAX('Pump Design Summary'!$D$28:$H$28)+50,0)</f>
        <v>50</v>
      </c>
      <c r="Z971" s="49"/>
    </row>
    <row r="972" spans="21:26" x14ac:dyDescent="0.25">
      <c r="U972" s="49"/>
      <c r="V972" s="49"/>
      <c r="W972" s="49">
        <v>969</v>
      </c>
      <c r="X972" s="49">
        <f>((('Pump Design Summary'!$E$16-'Pump Design Summary'!$D$16)/1000)*W972)+'Pump Design Summary'!$D$16</f>
        <v>0</v>
      </c>
      <c r="Y972" s="49">
        <f>IF(ISEVEN(W972),MAX('Pump Design Summary'!$D$28:$H$28)+50,0)</f>
        <v>0</v>
      </c>
      <c r="Z972" s="49"/>
    </row>
    <row r="973" spans="21:26" x14ac:dyDescent="0.25">
      <c r="U973" s="49"/>
      <c r="V973" s="49"/>
      <c r="W973" s="49">
        <v>970</v>
      </c>
      <c r="X973" s="49">
        <f>((('Pump Design Summary'!$E$16-'Pump Design Summary'!$D$16)/1000)*W973)+'Pump Design Summary'!$D$16</f>
        <v>0</v>
      </c>
      <c r="Y973" s="49">
        <f>IF(ISEVEN(W973),MAX('Pump Design Summary'!$D$28:$H$28)+50,0)</f>
        <v>50</v>
      </c>
      <c r="Z973" s="49"/>
    </row>
    <row r="974" spans="21:26" x14ac:dyDescent="0.25">
      <c r="U974" s="49"/>
      <c r="V974" s="49"/>
      <c r="W974" s="49">
        <v>971</v>
      </c>
      <c r="X974" s="49">
        <f>((('Pump Design Summary'!$E$16-'Pump Design Summary'!$D$16)/1000)*W974)+'Pump Design Summary'!$D$16</f>
        <v>0</v>
      </c>
      <c r="Y974" s="49">
        <f>IF(ISEVEN(W974),MAX('Pump Design Summary'!$D$28:$H$28)+50,0)</f>
        <v>0</v>
      </c>
      <c r="Z974" s="49"/>
    </row>
    <row r="975" spans="21:26" x14ac:dyDescent="0.25">
      <c r="U975" s="49"/>
      <c r="V975" s="49"/>
      <c r="W975" s="49">
        <v>972</v>
      </c>
      <c r="X975" s="49">
        <f>((('Pump Design Summary'!$E$16-'Pump Design Summary'!$D$16)/1000)*W975)+'Pump Design Summary'!$D$16</f>
        <v>0</v>
      </c>
      <c r="Y975" s="49">
        <f>IF(ISEVEN(W975),MAX('Pump Design Summary'!$D$28:$H$28)+50,0)</f>
        <v>50</v>
      </c>
      <c r="Z975" s="49"/>
    </row>
    <row r="976" spans="21:26" x14ac:dyDescent="0.25">
      <c r="U976" s="49"/>
      <c r="V976" s="49"/>
      <c r="W976" s="49">
        <v>973</v>
      </c>
      <c r="X976" s="49">
        <f>((('Pump Design Summary'!$E$16-'Pump Design Summary'!$D$16)/1000)*W976)+'Pump Design Summary'!$D$16</f>
        <v>0</v>
      </c>
      <c r="Y976" s="49">
        <f>IF(ISEVEN(W976),MAX('Pump Design Summary'!$D$28:$H$28)+50,0)</f>
        <v>0</v>
      </c>
      <c r="Z976" s="49"/>
    </row>
    <row r="977" spans="21:26" x14ac:dyDescent="0.25">
      <c r="U977" s="49"/>
      <c r="V977" s="49"/>
      <c r="W977" s="49">
        <v>974</v>
      </c>
      <c r="X977" s="49">
        <f>((('Pump Design Summary'!$E$16-'Pump Design Summary'!$D$16)/1000)*W977)+'Pump Design Summary'!$D$16</f>
        <v>0</v>
      </c>
      <c r="Y977" s="49">
        <f>IF(ISEVEN(W977),MAX('Pump Design Summary'!$D$28:$H$28)+50,0)</f>
        <v>50</v>
      </c>
      <c r="Z977" s="49"/>
    </row>
    <row r="978" spans="21:26" x14ac:dyDescent="0.25">
      <c r="U978" s="49"/>
      <c r="V978" s="49"/>
      <c r="W978" s="49">
        <v>975</v>
      </c>
      <c r="X978" s="49">
        <f>((('Pump Design Summary'!$E$16-'Pump Design Summary'!$D$16)/1000)*W978)+'Pump Design Summary'!$D$16</f>
        <v>0</v>
      </c>
      <c r="Y978" s="49">
        <f>IF(ISEVEN(W978),MAX('Pump Design Summary'!$D$28:$H$28)+50,0)</f>
        <v>0</v>
      </c>
      <c r="Z978" s="49"/>
    </row>
    <row r="979" spans="21:26" x14ac:dyDescent="0.25">
      <c r="U979" s="49"/>
      <c r="V979" s="49"/>
      <c r="W979" s="49">
        <v>976</v>
      </c>
      <c r="X979" s="49">
        <f>((('Pump Design Summary'!$E$16-'Pump Design Summary'!$D$16)/1000)*W979)+'Pump Design Summary'!$D$16</f>
        <v>0</v>
      </c>
      <c r="Y979" s="49">
        <f>IF(ISEVEN(W979),MAX('Pump Design Summary'!$D$28:$H$28)+50,0)</f>
        <v>50</v>
      </c>
      <c r="Z979" s="49"/>
    </row>
    <row r="980" spans="21:26" x14ac:dyDescent="0.25">
      <c r="U980" s="49"/>
      <c r="V980" s="49"/>
      <c r="W980" s="49">
        <v>977</v>
      </c>
      <c r="X980" s="49">
        <f>((('Pump Design Summary'!$E$16-'Pump Design Summary'!$D$16)/1000)*W980)+'Pump Design Summary'!$D$16</f>
        <v>0</v>
      </c>
      <c r="Y980" s="49">
        <f>IF(ISEVEN(W980),MAX('Pump Design Summary'!$D$28:$H$28)+50,0)</f>
        <v>0</v>
      </c>
      <c r="Z980" s="49"/>
    </row>
    <row r="981" spans="21:26" x14ac:dyDescent="0.25">
      <c r="U981" s="49"/>
      <c r="V981" s="49"/>
      <c r="W981" s="49">
        <v>978</v>
      </c>
      <c r="X981" s="49">
        <f>((('Pump Design Summary'!$E$16-'Pump Design Summary'!$D$16)/1000)*W981)+'Pump Design Summary'!$D$16</f>
        <v>0</v>
      </c>
      <c r="Y981" s="49">
        <f>IF(ISEVEN(W981),MAX('Pump Design Summary'!$D$28:$H$28)+50,0)</f>
        <v>50</v>
      </c>
      <c r="Z981" s="49"/>
    </row>
    <row r="982" spans="21:26" x14ac:dyDescent="0.25">
      <c r="U982" s="49"/>
      <c r="V982" s="49"/>
      <c r="W982" s="49">
        <v>979</v>
      </c>
      <c r="X982" s="49">
        <f>((('Pump Design Summary'!$E$16-'Pump Design Summary'!$D$16)/1000)*W982)+'Pump Design Summary'!$D$16</f>
        <v>0</v>
      </c>
      <c r="Y982" s="49">
        <f>IF(ISEVEN(W982),MAX('Pump Design Summary'!$D$28:$H$28)+50,0)</f>
        <v>0</v>
      </c>
      <c r="Z982" s="49"/>
    </row>
    <row r="983" spans="21:26" x14ac:dyDescent="0.25">
      <c r="U983" s="49"/>
      <c r="V983" s="49"/>
      <c r="W983" s="49">
        <v>980</v>
      </c>
      <c r="X983" s="49">
        <f>((('Pump Design Summary'!$E$16-'Pump Design Summary'!$D$16)/1000)*W983)+'Pump Design Summary'!$D$16</f>
        <v>0</v>
      </c>
      <c r="Y983" s="49">
        <f>IF(ISEVEN(W983),MAX('Pump Design Summary'!$D$28:$H$28)+50,0)</f>
        <v>50</v>
      </c>
      <c r="Z983" s="49"/>
    </row>
    <row r="984" spans="21:26" x14ac:dyDescent="0.25">
      <c r="U984" s="49"/>
      <c r="V984" s="49"/>
      <c r="W984" s="49">
        <v>981</v>
      </c>
      <c r="X984" s="49">
        <f>((('Pump Design Summary'!$E$16-'Pump Design Summary'!$D$16)/1000)*W984)+'Pump Design Summary'!$D$16</f>
        <v>0</v>
      </c>
      <c r="Y984" s="49">
        <f>IF(ISEVEN(W984),MAX('Pump Design Summary'!$D$28:$H$28)+50,0)</f>
        <v>0</v>
      </c>
      <c r="Z984" s="49"/>
    </row>
    <row r="985" spans="21:26" x14ac:dyDescent="0.25">
      <c r="U985" s="49"/>
      <c r="V985" s="49"/>
      <c r="W985" s="49">
        <v>982</v>
      </c>
      <c r="X985" s="49">
        <f>((('Pump Design Summary'!$E$16-'Pump Design Summary'!$D$16)/1000)*W985)+'Pump Design Summary'!$D$16</f>
        <v>0</v>
      </c>
      <c r="Y985" s="49">
        <f>IF(ISEVEN(W985),MAX('Pump Design Summary'!$D$28:$H$28)+50,0)</f>
        <v>50</v>
      </c>
      <c r="Z985" s="49"/>
    </row>
    <row r="986" spans="21:26" x14ac:dyDescent="0.25">
      <c r="U986" s="49"/>
      <c r="V986" s="49"/>
      <c r="W986" s="49">
        <v>983</v>
      </c>
      <c r="X986" s="49">
        <f>((('Pump Design Summary'!$E$16-'Pump Design Summary'!$D$16)/1000)*W986)+'Pump Design Summary'!$D$16</f>
        <v>0</v>
      </c>
      <c r="Y986" s="49">
        <f>IF(ISEVEN(W986),MAX('Pump Design Summary'!$D$28:$H$28)+50,0)</f>
        <v>0</v>
      </c>
      <c r="Z986" s="49"/>
    </row>
    <row r="987" spans="21:26" x14ac:dyDescent="0.25">
      <c r="U987" s="49"/>
      <c r="V987" s="49"/>
      <c r="W987" s="49">
        <v>984</v>
      </c>
      <c r="X987" s="49">
        <f>((('Pump Design Summary'!$E$16-'Pump Design Summary'!$D$16)/1000)*W987)+'Pump Design Summary'!$D$16</f>
        <v>0</v>
      </c>
      <c r="Y987" s="49">
        <f>IF(ISEVEN(W987),MAX('Pump Design Summary'!$D$28:$H$28)+50,0)</f>
        <v>50</v>
      </c>
      <c r="Z987" s="49"/>
    </row>
    <row r="988" spans="21:26" x14ac:dyDescent="0.25">
      <c r="U988" s="49"/>
      <c r="V988" s="49"/>
      <c r="W988" s="49">
        <v>985</v>
      </c>
      <c r="X988" s="49">
        <f>((('Pump Design Summary'!$E$16-'Pump Design Summary'!$D$16)/1000)*W988)+'Pump Design Summary'!$D$16</f>
        <v>0</v>
      </c>
      <c r="Y988" s="49">
        <f>IF(ISEVEN(W988),MAX('Pump Design Summary'!$D$28:$H$28)+50,0)</f>
        <v>0</v>
      </c>
      <c r="Z988" s="49"/>
    </row>
    <row r="989" spans="21:26" x14ac:dyDescent="0.25">
      <c r="U989" s="49"/>
      <c r="V989" s="49"/>
      <c r="W989" s="49">
        <v>986</v>
      </c>
      <c r="X989" s="49">
        <f>((('Pump Design Summary'!$E$16-'Pump Design Summary'!$D$16)/1000)*W989)+'Pump Design Summary'!$D$16</f>
        <v>0</v>
      </c>
      <c r="Y989" s="49">
        <f>IF(ISEVEN(W989),MAX('Pump Design Summary'!$D$28:$H$28)+50,0)</f>
        <v>50</v>
      </c>
      <c r="Z989" s="49"/>
    </row>
    <row r="990" spans="21:26" x14ac:dyDescent="0.25">
      <c r="U990" s="49"/>
      <c r="V990" s="49"/>
      <c r="W990" s="49">
        <v>987</v>
      </c>
      <c r="X990" s="49">
        <f>((('Pump Design Summary'!$E$16-'Pump Design Summary'!$D$16)/1000)*W990)+'Pump Design Summary'!$D$16</f>
        <v>0</v>
      </c>
      <c r="Y990" s="49">
        <f>IF(ISEVEN(W990),MAX('Pump Design Summary'!$D$28:$H$28)+50,0)</f>
        <v>0</v>
      </c>
      <c r="Z990" s="49"/>
    </row>
    <row r="991" spans="21:26" x14ac:dyDescent="0.25">
      <c r="U991" s="49"/>
      <c r="V991" s="49"/>
      <c r="W991" s="49">
        <v>988</v>
      </c>
      <c r="X991" s="49">
        <f>((('Pump Design Summary'!$E$16-'Pump Design Summary'!$D$16)/1000)*W991)+'Pump Design Summary'!$D$16</f>
        <v>0</v>
      </c>
      <c r="Y991" s="49">
        <f>IF(ISEVEN(W991),MAX('Pump Design Summary'!$D$28:$H$28)+50,0)</f>
        <v>50</v>
      </c>
      <c r="Z991" s="49"/>
    </row>
    <row r="992" spans="21:26" x14ac:dyDescent="0.25">
      <c r="U992" s="49"/>
      <c r="V992" s="49"/>
      <c r="W992" s="49">
        <v>989</v>
      </c>
      <c r="X992" s="49">
        <f>((('Pump Design Summary'!$E$16-'Pump Design Summary'!$D$16)/1000)*W992)+'Pump Design Summary'!$D$16</f>
        <v>0</v>
      </c>
      <c r="Y992" s="49">
        <f>IF(ISEVEN(W992),MAX('Pump Design Summary'!$D$28:$H$28)+50,0)</f>
        <v>0</v>
      </c>
      <c r="Z992" s="49"/>
    </row>
    <row r="993" spans="21:26" x14ac:dyDescent="0.25">
      <c r="U993" s="49"/>
      <c r="V993" s="49"/>
      <c r="W993" s="49">
        <v>990</v>
      </c>
      <c r="X993" s="49">
        <f>((('Pump Design Summary'!$E$16-'Pump Design Summary'!$D$16)/1000)*W993)+'Pump Design Summary'!$D$16</f>
        <v>0</v>
      </c>
      <c r="Y993" s="49">
        <f>IF(ISEVEN(W993),MAX('Pump Design Summary'!$D$28:$H$28)+50,0)</f>
        <v>50</v>
      </c>
      <c r="Z993" s="49"/>
    </row>
    <row r="994" spans="21:26" x14ac:dyDescent="0.25">
      <c r="U994" s="49"/>
      <c r="V994" s="49"/>
      <c r="W994" s="49">
        <v>991</v>
      </c>
      <c r="X994" s="49">
        <f>((('Pump Design Summary'!$E$16-'Pump Design Summary'!$D$16)/1000)*W994)+'Pump Design Summary'!$D$16</f>
        <v>0</v>
      </c>
      <c r="Y994" s="49">
        <f>IF(ISEVEN(W994),MAX('Pump Design Summary'!$D$28:$H$28)+50,0)</f>
        <v>0</v>
      </c>
      <c r="Z994" s="49"/>
    </row>
    <row r="995" spans="21:26" x14ac:dyDescent="0.25">
      <c r="U995" s="49"/>
      <c r="V995" s="49"/>
      <c r="W995" s="49">
        <v>992</v>
      </c>
      <c r="X995" s="49">
        <f>((('Pump Design Summary'!$E$16-'Pump Design Summary'!$D$16)/1000)*W995)+'Pump Design Summary'!$D$16</f>
        <v>0</v>
      </c>
      <c r="Y995" s="49">
        <f>IF(ISEVEN(W995),MAX('Pump Design Summary'!$D$28:$H$28)+50,0)</f>
        <v>50</v>
      </c>
      <c r="Z995" s="49"/>
    </row>
    <row r="996" spans="21:26" x14ac:dyDescent="0.25">
      <c r="U996" s="49"/>
      <c r="V996" s="49"/>
      <c r="W996" s="49">
        <v>993</v>
      </c>
      <c r="X996" s="49">
        <f>((('Pump Design Summary'!$E$16-'Pump Design Summary'!$D$16)/1000)*W996)+'Pump Design Summary'!$D$16</f>
        <v>0</v>
      </c>
      <c r="Y996" s="49">
        <f>IF(ISEVEN(W996),MAX('Pump Design Summary'!$D$28:$H$28)+50,0)</f>
        <v>0</v>
      </c>
      <c r="Z996" s="49"/>
    </row>
    <row r="997" spans="21:26" x14ac:dyDescent="0.25">
      <c r="U997" s="49"/>
      <c r="V997" s="49"/>
      <c r="W997" s="49">
        <v>994</v>
      </c>
      <c r="X997" s="49">
        <f>((('Pump Design Summary'!$E$16-'Pump Design Summary'!$D$16)/1000)*W997)+'Pump Design Summary'!$D$16</f>
        <v>0</v>
      </c>
      <c r="Y997" s="49">
        <f>IF(ISEVEN(W997),MAX('Pump Design Summary'!$D$28:$H$28)+50,0)</f>
        <v>50</v>
      </c>
      <c r="Z997" s="49"/>
    </row>
    <row r="998" spans="21:26" x14ac:dyDescent="0.25">
      <c r="U998" s="49"/>
      <c r="V998" s="49"/>
      <c r="W998" s="49">
        <v>995</v>
      </c>
      <c r="X998" s="49">
        <f>((('Pump Design Summary'!$E$16-'Pump Design Summary'!$D$16)/1000)*W998)+'Pump Design Summary'!$D$16</f>
        <v>0</v>
      </c>
      <c r="Y998" s="49">
        <f>IF(ISEVEN(W998),MAX('Pump Design Summary'!$D$28:$H$28)+50,0)</f>
        <v>0</v>
      </c>
      <c r="Z998" s="49"/>
    </row>
    <row r="999" spans="21:26" x14ac:dyDescent="0.25">
      <c r="U999" s="49"/>
      <c r="V999" s="49"/>
      <c r="W999" s="49">
        <v>996</v>
      </c>
      <c r="X999" s="49">
        <f>((('Pump Design Summary'!$E$16-'Pump Design Summary'!$D$16)/1000)*W999)+'Pump Design Summary'!$D$16</f>
        <v>0</v>
      </c>
      <c r="Y999" s="49">
        <f>IF(ISEVEN(W999),MAX('Pump Design Summary'!$D$28:$H$28)+50,0)</f>
        <v>50</v>
      </c>
      <c r="Z999" s="49"/>
    </row>
    <row r="1000" spans="21:26" x14ac:dyDescent="0.25">
      <c r="U1000" s="49"/>
      <c r="V1000" s="49"/>
      <c r="W1000" s="49">
        <v>997</v>
      </c>
      <c r="X1000" s="49">
        <f>((('Pump Design Summary'!$E$16-'Pump Design Summary'!$D$16)/1000)*W1000)+'Pump Design Summary'!$D$16</f>
        <v>0</v>
      </c>
      <c r="Y1000" s="49">
        <f>IF(ISEVEN(W1000),MAX('Pump Design Summary'!$D$28:$H$28)+50,0)</f>
        <v>0</v>
      </c>
      <c r="Z1000" s="49"/>
    </row>
    <row r="1001" spans="21:26" x14ac:dyDescent="0.25">
      <c r="U1001" s="49"/>
      <c r="V1001" s="49"/>
      <c r="W1001" s="49">
        <v>998</v>
      </c>
      <c r="X1001" s="49">
        <f>((('Pump Design Summary'!$E$16-'Pump Design Summary'!$D$16)/1000)*W1001)+'Pump Design Summary'!$D$16</f>
        <v>0</v>
      </c>
      <c r="Y1001" s="49">
        <f>IF(ISEVEN(W1001),MAX('Pump Design Summary'!$D$28:$H$28)+50,0)</f>
        <v>50</v>
      </c>
      <c r="Z1001" s="49"/>
    </row>
    <row r="1002" spans="21:26" x14ac:dyDescent="0.25">
      <c r="U1002" s="49"/>
      <c r="V1002" s="49"/>
      <c r="W1002" s="49">
        <v>999</v>
      </c>
      <c r="X1002" s="49">
        <f>((('Pump Design Summary'!$E$16-'Pump Design Summary'!$D$16)/1000)*W1002)+'Pump Design Summary'!$D$16</f>
        <v>0</v>
      </c>
      <c r="Y1002" s="49">
        <f>IF(ISEVEN(W1002),MAX('Pump Design Summary'!$D$28:$H$28)+50,0)</f>
        <v>0</v>
      </c>
      <c r="Z1002" s="49"/>
    </row>
    <row r="1003" spans="21:26" x14ac:dyDescent="0.25">
      <c r="U1003" s="49"/>
      <c r="V1003" s="49"/>
      <c r="W1003" s="49">
        <v>1000</v>
      </c>
      <c r="X1003" s="49">
        <f>((('Pump Design Summary'!$E$16-'Pump Design Summary'!$D$16)/1000)*W1003)+'Pump Design Summary'!$D$16</f>
        <v>0</v>
      </c>
      <c r="Y1003" s="49">
        <f>IF(ISEVEN(W1003),MAX('Pump Design Summary'!$D$28:$H$28)+50,0)</f>
        <v>50</v>
      </c>
      <c r="Z1003" s="49"/>
    </row>
    <row r="1004" spans="21:26" x14ac:dyDescent="0.25">
      <c r="U1004" s="49"/>
      <c r="V1004" s="49"/>
      <c r="W1004" s="49"/>
      <c r="X1004" s="49"/>
      <c r="Y1004" s="49"/>
      <c r="Z1004" s="49"/>
    </row>
  </sheetData>
  <mergeCells count="13">
    <mergeCell ref="I71:O71"/>
    <mergeCell ref="A75:A83"/>
    <mergeCell ref="C40:E40"/>
    <mergeCell ref="F40:H40"/>
    <mergeCell ref="B3:B7"/>
    <mergeCell ref="E8:E9"/>
    <mergeCell ref="B8:B18"/>
    <mergeCell ref="B19:B24"/>
    <mergeCell ref="B25:B30"/>
    <mergeCell ref="C8:C9"/>
    <mergeCell ref="D8:D9"/>
    <mergeCell ref="F8:H8"/>
    <mergeCell ref="C71:G71"/>
  </mergeCells>
  <pageMargins left="0.7" right="0.7" top="0.75" bottom="0.75" header="0.3" footer="0.3"/>
  <pageSetup orientation="portrait" horizontalDpi="300" verticalDpi="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B1:K71"/>
  <sheetViews>
    <sheetView tabSelected="1" topLeftCell="A13" zoomScaleNormal="100" workbookViewId="0">
      <selection activeCell="B45" sqref="B45:H45"/>
    </sheetView>
  </sheetViews>
  <sheetFormatPr defaultRowHeight="15" x14ac:dyDescent="0.25"/>
  <cols>
    <col min="1" max="2" width="9.140625" style="49"/>
    <col min="3" max="3" width="19.140625" style="49" bestFit="1" customWidth="1"/>
    <col min="4" max="8" width="12.140625" style="49" customWidth="1"/>
    <col min="9" max="16384" width="9.140625" style="49"/>
  </cols>
  <sheetData>
    <row r="1" spans="2:6" ht="21" x14ac:dyDescent="0.35">
      <c r="B1" s="73" t="s">
        <v>36</v>
      </c>
    </row>
    <row r="2" spans="2:6" x14ac:dyDescent="0.25">
      <c r="B2" s="60" t="s">
        <v>107</v>
      </c>
      <c r="C2" s="2"/>
    </row>
    <row r="3" spans="2:6" x14ac:dyDescent="0.25">
      <c r="B3" s="60" t="s">
        <v>38</v>
      </c>
      <c r="C3" s="2"/>
    </row>
    <row r="4" spans="2:6" x14ac:dyDescent="0.25">
      <c r="B4" s="60" t="s">
        <v>40</v>
      </c>
      <c r="C4" s="2"/>
    </row>
    <row r="6" spans="2:6" ht="15.75" thickBot="1" x14ac:dyDescent="0.3">
      <c r="B6" s="60" t="s">
        <v>115</v>
      </c>
    </row>
    <row r="7" spans="2:6" x14ac:dyDescent="0.25">
      <c r="B7" s="208" t="s">
        <v>37</v>
      </c>
      <c r="C7" s="118" t="s">
        <v>60</v>
      </c>
      <c r="D7" s="123">
        <f>'System Curve'!D15</f>
        <v>0</v>
      </c>
      <c r="E7" s="135"/>
      <c r="F7" s="6"/>
    </row>
    <row r="8" spans="2:6" x14ac:dyDescent="0.25">
      <c r="B8" s="209"/>
      <c r="C8" s="207" t="s">
        <v>61</v>
      </c>
      <c r="D8" s="124" t="s">
        <v>62</v>
      </c>
      <c r="E8" s="136" t="s">
        <v>63</v>
      </c>
      <c r="F8" s="8"/>
    </row>
    <row r="9" spans="2:6" x14ac:dyDescent="0.25">
      <c r="B9" s="209"/>
      <c r="C9" s="207"/>
      <c r="D9" s="124">
        <f>'System Curve'!D16</f>
        <v>0</v>
      </c>
      <c r="E9" s="136">
        <f>'System Curve'!E16</f>
        <v>0</v>
      </c>
      <c r="F9" s="8"/>
    </row>
    <row r="10" spans="2:6" ht="15.75" thickBot="1" x14ac:dyDescent="0.3">
      <c r="B10" s="210"/>
      <c r="C10" s="120" t="s">
        <v>84</v>
      </c>
      <c r="D10" s="125" t="e">
        <f>'System Curve'!D17</f>
        <v>#DIV/0!</v>
      </c>
      <c r="E10" s="137" t="e">
        <f>'System Curve'!E17</f>
        <v>#DIV/0!</v>
      </c>
      <c r="F10" s="10"/>
    </row>
    <row r="11" spans="2:6" x14ac:dyDescent="0.25">
      <c r="B11" s="212" t="s">
        <v>26</v>
      </c>
      <c r="C11" s="118" t="s">
        <v>20</v>
      </c>
      <c r="D11" s="132">
        <f>'Pump Curve'!D3</f>
        <v>0</v>
      </c>
      <c r="E11" s="11"/>
      <c r="F11" s="6"/>
    </row>
    <row r="12" spans="2:6" x14ac:dyDescent="0.25">
      <c r="B12" s="213"/>
      <c r="C12" s="119" t="s">
        <v>21</v>
      </c>
      <c r="D12" s="133">
        <f>'Pump Curve'!D4</f>
        <v>0</v>
      </c>
      <c r="E12" s="12"/>
      <c r="F12" s="8"/>
    </row>
    <row r="13" spans="2:6" x14ac:dyDescent="0.25">
      <c r="B13" s="213"/>
      <c r="C13" s="119" t="s">
        <v>66</v>
      </c>
      <c r="D13" s="133">
        <f>'Pump Curve'!D5</f>
        <v>0</v>
      </c>
      <c r="E13" s="12"/>
      <c r="F13" s="8"/>
    </row>
    <row r="14" spans="2:6" x14ac:dyDescent="0.25">
      <c r="B14" s="213"/>
      <c r="C14" s="119" t="s">
        <v>64</v>
      </c>
      <c r="D14" s="124">
        <f>'Pump Curve'!D6</f>
        <v>0</v>
      </c>
      <c r="E14" s="12"/>
      <c r="F14" s="8"/>
    </row>
    <row r="15" spans="2:6" x14ac:dyDescent="0.25">
      <c r="B15" s="213"/>
      <c r="C15" s="221" t="s">
        <v>65</v>
      </c>
      <c r="D15" s="124" t="s">
        <v>33</v>
      </c>
      <c r="E15" s="121" t="s">
        <v>34</v>
      </c>
      <c r="F15" s="8"/>
    </row>
    <row r="16" spans="2:6" ht="15.75" thickBot="1" x14ac:dyDescent="0.3">
      <c r="B16" s="214"/>
      <c r="C16" s="222"/>
      <c r="D16" s="134">
        <f>'Pump Curve'!D7</f>
        <v>0</v>
      </c>
      <c r="E16" s="122">
        <f>'Pump Curve'!E7</f>
        <v>0</v>
      </c>
      <c r="F16" s="10"/>
    </row>
    <row r="17" spans="2:8" x14ac:dyDescent="0.25">
      <c r="B17" s="212" t="s">
        <v>27</v>
      </c>
      <c r="C17" s="118" t="s">
        <v>20</v>
      </c>
      <c r="D17" s="128"/>
      <c r="E17" s="11"/>
      <c r="F17" s="6"/>
    </row>
    <row r="18" spans="2:8" x14ac:dyDescent="0.25">
      <c r="B18" s="213"/>
      <c r="C18" s="119" t="s">
        <v>21</v>
      </c>
      <c r="D18" s="129"/>
      <c r="E18" s="12"/>
      <c r="F18" s="8"/>
    </row>
    <row r="19" spans="2:8" x14ac:dyDescent="0.25">
      <c r="B19" s="213"/>
      <c r="C19" s="119" t="s">
        <v>67</v>
      </c>
      <c r="D19" s="130"/>
      <c r="E19" s="12"/>
      <c r="F19" s="8"/>
    </row>
    <row r="20" spans="2:8" ht="15.75" thickBot="1" x14ac:dyDescent="0.3">
      <c r="B20" s="214"/>
      <c r="C20" s="120" t="s">
        <v>16</v>
      </c>
      <c r="D20" s="131"/>
      <c r="E20" s="14"/>
      <c r="F20" s="10"/>
    </row>
    <row r="21" spans="2:8" x14ac:dyDescent="0.25">
      <c r="B21" s="215" t="s">
        <v>28</v>
      </c>
      <c r="C21" s="118" t="s">
        <v>24</v>
      </c>
      <c r="D21" s="126">
        <f>'System Curve'!D30</f>
        <v>0</v>
      </c>
      <c r="E21" s="11"/>
      <c r="F21" s="6"/>
    </row>
    <row r="22" spans="2:8" x14ac:dyDescent="0.25">
      <c r="B22" s="216"/>
      <c r="C22" s="119" t="s">
        <v>25</v>
      </c>
      <c r="D22" s="124">
        <f>'System Curve'!D32</f>
        <v>0</v>
      </c>
      <c r="E22" s="7"/>
      <c r="F22" s="15"/>
    </row>
    <row r="23" spans="2:8" x14ac:dyDescent="0.25">
      <c r="B23" s="216"/>
      <c r="C23" s="119" t="s">
        <v>35</v>
      </c>
      <c r="D23" s="124">
        <f>'System Curve'!D31</f>
        <v>0</v>
      </c>
      <c r="E23" s="7"/>
      <c r="F23" s="15"/>
    </row>
    <row r="24" spans="2:8" x14ac:dyDescent="0.25">
      <c r="B24" s="216"/>
      <c r="C24" s="119" t="s">
        <v>68</v>
      </c>
      <c r="D24" s="124">
        <v>12</v>
      </c>
      <c r="E24" s="7"/>
      <c r="F24" s="15"/>
    </row>
    <row r="25" spans="2:8" ht="15.75" thickBot="1" x14ac:dyDescent="0.3">
      <c r="B25" s="217"/>
      <c r="C25" s="115" t="s">
        <v>144</v>
      </c>
      <c r="D25" s="127">
        <f>'System Curve'!D42</f>
        <v>0</v>
      </c>
      <c r="E25" s="13"/>
      <c r="F25" s="89"/>
    </row>
    <row r="26" spans="2:8" ht="15.75" thickBot="1" x14ac:dyDescent="0.3">
      <c r="B26" s="218" t="s">
        <v>29</v>
      </c>
      <c r="C26" s="17" t="s">
        <v>2</v>
      </c>
      <c r="D26" s="98" t="s">
        <v>3</v>
      </c>
      <c r="E26" s="98" t="s">
        <v>5</v>
      </c>
      <c r="F26" s="98" t="s">
        <v>4</v>
      </c>
      <c r="G26" s="18" t="s">
        <v>6</v>
      </c>
      <c r="H26" s="19" t="s">
        <v>7</v>
      </c>
    </row>
    <row r="27" spans="2:8" x14ac:dyDescent="0.25">
      <c r="B27" s="219"/>
      <c r="C27" s="103" t="s">
        <v>10</v>
      </c>
      <c r="D27" s="104">
        <f>'System Curve'!E8</f>
        <v>0</v>
      </c>
      <c r="E27" s="104">
        <f>'System Curve'!E10</f>
        <v>0</v>
      </c>
      <c r="F27" s="104">
        <f>'System Curve'!E9</f>
        <v>0</v>
      </c>
      <c r="G27" s="104">
        <f>'System Curve'!E11</f>
        <v>0</v>
      </c>
      <c r="H27" s="105">
        <f>'System Curve'!E12</f>
        <v>0</v>
      </c>
    </row>
    <row r="28" spans="2:8" x14ac:dyDescent="0.25">
      <c r="B28" s="219"/>
      <c r="C28" s="106" t="s">
        <v>11</v>
      </c>
      <c r="D28" s="107"/>
      <c r="E28" s="107"/>
      <c r="F28" s="107"/>
      <c r="G28" s="107"/>
      <c r="H28" s="108"/>
    </row>
    <row r="29" spans="2:8" x14ac:dyDescent="0.25">
      <c r="B29" s="219"/>
      <c r="C29" s="106" t="s">
        <v>9</v>
      </c>
      <c r="D29" s="107"/>
      <c r="E29" s="107"/>
      <c r="F29" s="107"/>
      <c r="G29" s="107"/>
      <c r="H29" s="108"/>
    </row>
    <row r="30" spans="2:8" x14ac:dyDescent="0.25">
      <c r="B30" s="219"/>
      <c r="C30" s="106" t="s">
        <v>15</v>
      </c>
      <c r="D30" s="109" t="e">
        <f>D$29/$D$14</f>
        <v>#DIV/0!</v>
      </c>
      <c r="E30" s="109" t="e">
        <f>E$29/$D$14</f>
        <v>#DIV/0!</v>
      </c>
      <c r="F30" s="109" t="e">
        <f>0.5*F$29/$D$14</f>
        <v>#DIV/0!</v>
      </c>
      <c r="G30" s="109" t="e">
        <f>0.5*G$29/$D$14</f>
        <v>#DIV/0!</v>
      </c>
      <c r="H30" s="110" t="e">
        <f>0.5*H$29/$D$14</f>
        <v>#DIV/0!</v>
      </c>
    </row>
    <row r="31" spans="2:8" x14ac:dyDescent="0.25">
      <c r="B31" s="219"/>
      <c r="C31" s="106" t="s">
        <v>12</v>
      </c>
      <c r="D31" s="111">
        <f>(D29/449)/(0.25*PI()*($D$24/12)^2)</f>
        <v>0</v>
      </c>
      <c r="E31" s="111">
        <f>(E29/449)/(0.25*PI()*($D$24/12)^2)</f>
        <v>0</v>
      </c>
      <c r="F31" s="111">
        <f>(F29/449)/(0.25*PI()*($D$24/12)^2)</f>
        <v>0</v>
      </c>
      <c r="G31" s="111">
        <f>(G29/449)/(0.25*PI()*($D$24/12)^2)</f>
        <v>0</v>
      </c>
      <c r="H31" s="112">
        <f>(H29/449)/(0.25*PI()*($D$24/12)^2)</f>
        <v>0</v>
      </c>
    </row>
    <row r="32" spans="2:8" x14ac:dyDescent="0.25">
      <c r="B32" s="219"/>
      <c r="C32" s="106" t="s">
        <v>13</v>
      </c>
      <c r="D32" s="111" t="e">
        <f>'Pump Curve'!$T$29*('Pump Design Summary'!D29^3)+'Pump Curve'!$T$30*('Pump Design Summary'!D29^2)+'Pump Curve'!$T$31*('Pump Design Summary'!D29)+'Pump Curve'!$T$32</f>
        <v>#VALUE!</v>
      </c>
      <c r="E32" s="111" t="e">
        <f>'Pump Curve'!$T$29*('Pump Design Summary'!E29^3)+'Pump Curve'!$T$30*('Pump Design Summary'!E29^2)+'Pump Curve'!$T$31*('Pump Design Summary'!E29)+'Pump Curve'!$T$32</f>
        <v>#VALUE!</v>
      </c>
      <c r="F32" s="111" t="e">
        <f>'Pump Curve'!$T$29*(('Pump Design Summary'!F29/2)^3)+'Pump Curve'!$T$30*(('Pump Design Summary'!F29/2)^2)+'Pump Curve'!$T$31*(('Pump Design Summary'!F29/2))+'Pump Curve'!$T$32</f>
        <v>#VALUE!</v>
      </c>
      <c r="G32" s="111" t="e">
        <f>'Pump Curve'!$T$29*(('Pump Design Summary'!G29/2)^3)+'Pump Curve'!$T$30*(('Pump Design Summary'!G29/2)^2)+'Pump Curve'!$T$31*(('Pump Design Summary'!G29/2))+'Pump Curve'!$T$32</f>
        <v>#VALUE!</v>
      </c>
      <c r="H32" s="111" t="e">
        <f>'Pump Curve'!$T$29*(('Pump Design Summary'!H29/2)^3)+'Pump Curve'!$T$30*(('Pump Design Summary'!H29/2)^2)+'Pump Curve'!$T$31*(('Pump Design Summary'!H29/2))+'Pump Curve'!$T$32</f>
        <v>#VALUE!</v>
      </c>
    </row>
    <row r="33" spans="2:8" x14ac:dyDescent="0.25">
      <c r="B33" s="219"/>
      <c r="C33" s="106" t="s">
        <v>14</v>
      </c>
      <c r="D33" s="111">
        <f>'Pump Curve'!J26</f>
        <v>33.660000000000004</v>
      </c>
      <c r="E33" s="111">
        <f>'Pump Curve'!J27</f>
        <v>33.660000000000004</v>
      </c>
      <c r="F33" s="111">
        <f>'Pump Curve'!J28</f>
        <v>33.660000000000004</v>
      </c>
      <c r="G33" s="111">
        <f>'Pump Curve'!J29</f>
        <v>33.660000000000004</v>
      </c>
      <c r="H33" s="112">
        <f>'Pump Curve'!J30</f>
        <v>33.660000000000004</v>
      </c>
    </row>
    <row r="34" spans="2:8" x14ac:dyDescent="0.25">
      <c r="B34" s="219"/>
      <c r="C34" s="106" t="s">
        <v>17</v>
      </c>
      <c r="D34" s="113"/>
      <c r="E34" s="113"/>
      <c r="F34" s="113"/>
      <c r="G34" s="113"/>
      <c r="H34" s="114"/>
    </row>
    <row r="35" spans="2:8" x14ac:dyDescent="0.25">
      <c r="B35" s="219"/>
      <c r="C35" s="106" t="s">
        <v>18</v>
      </c>
      <c r="D35" s="111" t="e">
        <f>(D28*D29)/(3960*D34)</f>
        <v>#DIV/0!</v>
      </c>
      <c r="E35" s="111" t="e">
        <f t="shared" ref="E35" si="0">(E28*E29)/(3960*E34)</f>
        <v>#DIV/0!</v>
      </c>
      <c r="F35" s="111" t="e">
        <f>(F28*F29/2)/(3960*F34)</f>
        <v>#DIV/0!</v>
      </c>
      <c r="G35" s="111" t="e">
        <f>(G28*G29/2)/(3960*G34)</f>
        <v>#DIV/0!</v>
      </c>
      <c r="H35" s="112" t="e">
        <f>(H28*H29/2)/(3960*H34)</f>
        <v>#DIV/0!</v>
      </c>
    </row>
    <row r="36" spans="2:8" x14ac:dyDescent="0.25">
      <c r="B36" s="219"/>
      <c r="C36" s="106" t="s">
        <v>19</v>
      </c>
      <c r="D36" s="109" t="e">
        <f>D$35/$D$19</f>
        <v>#DIV/0!</v>
      </c>
      <c r="E36" s="109" t="e">
        <f>E$35/$D$19</f>
        <v>#DIV/0!</v>
      </c>
      <c r="F36" s="109" t="e">
        <f>F$35/$D$19</f>
        <v>#DIV/0!</v>
      </c>
      <c r="G36" s="109" t="e">
        <f>G$35/$D$19</f>
        <v>#DIV/0!</v>
      </c>
      <c r="H36" s="110" t="e">
        <f>H$35/$D$19</f>
        <v>#DIV/0!</v>
      </c>
    </row>
    <row r="37" spans="2:8" ht="15.75" thickBot="1" x14ac:dyDescent="0.3">
      <c r="B37" s="220"/>
      <c r="C37" s="115" t="s">
        <v>30</v>
      </c>
      <c r="D37" s="116">
        <f>D$34*$D$20</f>
        <v>0</v>
      </c>
      <c r="E37" s="116">
        <f>E$34*$D$20</f>
        <v>0</v>
      </c>
      <c r="F37" s="116">
        <f>F$34*$D$20</f>
        <v>0</v>
      </c>
      <c r="G37" s="116">
        <f>G$34*$D$20</f>
        <v>0</v>
      </c>
      <c r="H37" s="117">
        <f>H$34*$D$20</f>
        <v>0</v>
      </c>
    </row>
    <row r="39" spans="2:8" x14ac:dyDescent="0.25">
      <c r="B39" s="60" t="s">
        <v>39</v>
      </c>
    </row>
    <row r="40" spans="2:8" x14ac:dyDescent="0.25">
      <c r="B40" s="211" t="s">
        <v>168</v>
      </c>
      <c r="C40" s="211"/>
      <c r="D40" s="211"/>
      <c r="E40" s="211"/>
      <c r="F40" s="211"/>
      <c r="G40" s="211"/>
      <c r="H40" s="211"/>
    </row>
    <row r="41" spans="2:8" x14ac:dyDescent="0.25">
      <c r="B41" s="211" t="s">
        <v>169</v>
      </c>
      <c r="C41" s="211"/>
      <c r="D41" s="211"/>
      <c r="E41" s="211"/>
      <c r="F41" s="211"/>
      <c r="G41" s="211"/>
      <c r="H41" s="211"/>
    </row>
    <row r="42" spans="2:8" x14ac:dyDescent="0.25">
      <c r="B42" s="195"/>
      <c r="C42" s="195"/>
      <c r="D42" s="195"/>
      <c r="E42" s="195"/>
      <c r="F42" s="195"/>
      <c r="G42" s="195"/>
      <c r="H42" s="195"/>
    </row>
    <row r="43" spans="2:8" x14ac:dyDescent="0.25">
      <c r="B43" s="195"/>
      <c r="C43" s="195"/>
      <c r="D43" s="195"/>
      <c r="E43" s="195"/>
      <c r="F43" s="195"/>
      <c r="G43" s="195"/>
      <c r="H43" s="195"/>
    </row>
    <row r="44" spans="2:8" x14ac:dyDescent="0.25">
      <c r="B44" s="195"/>
      <c r="C44" s="195"/>
      <c r="D44" s="195"/>
      <c r="E44" s="195"/>
      <c r="F44" s="195"/>
      <c r="G44" s="195"/>
      <c r="H44" s="195"/>
    </row>
    <row r="45" spans="2:8" x14ac:dyDescent="0.25">
      <c r="B45" s="195"/>
      <c r="C45" s="195"/>
      <c r="D45" s="195"/>
      <c r="E45" s="195"/>
      <c r="F45" s="195"/>
      <c r="G45" s="195"/>
      <c r="H45" s="195"/>
    </row>
    <row r="46" spans="2:8" x14ac:dyDescent="0.25">
      <c r="B46" s="195"/>
      <c r="C46" s="195"/>
      <c r="D46" s="195"/>
      <c r="E46" s="195"/>
      <c r="F46" s="195"/>
      <c r="G46" s="195"/>
      <c r="H46" s="195"/>
    </row>
    <row r="47" spans="2:8" x14ac:dyDescent="0.25">
      <c r="B47" s="195"/>
      <c r="C47" s="195"/>
      <c r="D47" s="195"/>
      <c r="E47" s="195"/>
      <c r="F47" s="195"/>
      <c r="G47" s="195"/>
      <c r="H47" s="195"/>
    </row>
    <row r="48" spans="2:8" x14ac:dyDescent="0.25">
      <c r="B48" s="195"/>
      <c r="C48" s="195"/>
      <c r="D48" s="195"/>
      <c r="E48" s="195"/>
      <c r="F48" s="195"/>
      <c r="G48" s="195"/>
      <c r="H48" s="195"/>
    </row>
    <row r="49" spans="2:11" x14ac:dyDescent="0.25">
      <c r="B49" s="195"/>
      <c r="C49" s="195"/>
      <c r="D49" s="195"/>
      <c r="E49" s="195"/>
      <c r="F49" s="195"/>
      <c r="G49" s="195"/>
      <c r="H49" s="195"/>
    </row>
    <row r="59" spans="2:11" x14ac:dyDescent="0.25">
      <c r="J59" s="49" t="s">
        <v>105</v>
      </c>
      <c r="K59" s="49" t="str">
        <f>CONCATENATE(J60,C2,J61,D11,J67,D12,J62,D13,J66,J65,D24,J66,J67,'System Curve'!D30,J63,J64,D22)</f>
        <v>Pump Station # Pump Curves: 0 0 Pumps, 0 in. Impeller, 12 in.  Force Main, C=0</v>
      </c>
    </row>
    <row r="60" spans="2:11" x14ac:dyDescent="0.25">
      <c r="J60" s="74" t="s">
        <v>106</v>
      </c>
    </row>
    <row r="61" spans="2:11" x14ac:dyDescent="0.25">
      <c r="J61" s="74" t="s">
        <v>113</v>
      </c>
    </row>
    <row r="62" spans="2:11" x14ac:dyDescent="0.25">
      <c r="J62" s="74" t="s">
        <v>111</v>
      </c>
    </row>
    <row r="63" spans="2:11" x14ac:dyDescent="0.25">
      <c r="J63" s="74" t="s">
        <v>110</v>
      </c>
    </row>
    <row r="64" spans="2:11" x14ac:dyDescent="0.25">
      <c r="J64" s="74" t="s">
        <v>108</v>
      </c>
    </row>
    <row r="65" spans="10:11" x14ac:dyDescent="0.25">
      <c r="J65" s="74" t="s">
        <v>109</v>
      </c>
    </row>
    <row r="66" spans="10:11" x14ac:dyDescent="0.25">
      <c r="J66" s="74" t="s">
        <v>112</v>
      </c>
    </row>
    <row r="67" spans="10:11" x14ac:dyDescent="0.25">
      <c r="J67" s="74" t="s">
        <v>114</v>
      </c>
    </row>
    <row r="69" spans="10:11" x14ac:dyDescent="0.25">
      <c r="J69" s="74"/>
      <c r="K69" s="71"/>
    </row>
    <row r="70" spans="10:11" x14ac:dyDescent="0.25">
      <c r="J70" s="74"/>
      <c r="K70" s="71"/>
    </row>
    <row r="71" spans="10:11" x14ac:dyDescent="0.25">
      <c r="J71" s="74"/>
      <c r="K71" s="71"/>
    </row>
  </sheetData>
  <mergeCells count="17">
    <mergeCell ref="B47:H47"/>
    <mergeCell ref="B48:H48"/>
    <mergeCell ref="B49:H49"/>
    <mergeCell ref="B44:H44"/>
    <mergeCell ref="B45:H45"/>
    <mergeCell ref="B46:H46"/>
    <mergeCell ref="C8:C9"/>
    <mergeCell ref="B7:B10"/>
    <mergeCell ref="B41:H41"/>
    <mergeCell ref="B42:H42"/>
    <mergeCell ref="B43:H43"/>
    <mergeCell ref="B11:B16"/>
    <mergeCell ref="B17:B20"/>
    <mergeCell ref="B21:B25"/>
    <mergeCell ref="B26:B37"/>
    <mergeCell ref="C15:C16"/>
    <mergeCell ref="B40:H40"/>
  </mergeCells>
  <conditionalFormatting sqref="D31:H31">
    <cfRule type="cellIs" dxfId="8" priority="6" operator="greaterThan">
      <formula>10</formula>
    </cfRule>
    <cfRule type="cellIs" dxfId="7" priority="7" operator="lessThan">
      <formula>2</formula>
    </cfRule>
    <cfRule type="expression" dxfId="6" priority="8">
      <formula>"&lt;=2"</formula>
    </cfRule>
    <cfRule type="expression" dxfId="5" priority="9">
      <formula>"&gt;=10"</formula>
    </cfRule>
  </conditionalFormatting>
  <conditionalFormatting sqref="D33">
    <cfRule type="cellIs" dxfId="4" priority="5" operator="lessThan">
      <formula>$D$32*2.5</formula>
    </cfRule>
  </conditionalFormatting>
  <conditionalFormatting sqref="E33">
    <cfRule type="cellIs" dxfId="3" priority="4" operator="lessThan">
      <formula>$E$32*2.5</formula>
    </cfRule>
  </conditionalFormatting>
  <conditionalFormatting sqref="F33">
    <cfRule type="cellIs" dxfId="2" priority="3" operator="lessThan">
      <formula>$F$32*2.5</formula>
    </cfRule>
  </conditionalFormatting>
  <conditionalFormatting sqref="G33">
    <cfRule type="cellIs" dxfId="1" priority="2" operator="lessThan">
      <formula>$G$32*2.5</formula>
    </cfRule>
  </conditionalFormatting>
  <conditionalFormatting sqref="H33">
    <cfRule type="cellIs" dxfId="0" priority="1" operator="lessThan">
      <formula>$H$32*2.5</formula>
    </cfRule>
  </conditionalFormatting>
  <pageMargins left="0.7" right="0.7" top="0.75" bottom="0.75" header="0.3" footer="0.3"/>
  <pageSetup paperSize="3" scale="47" orientation="portrait" horizontalDpi="3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System Curve</vt:lpstr>
      <vt:lpstr>Pump Curve</vt:lpstr>
      <vt:lpstr>Pump Design Summary</vt:lpstr>
      <vt:lpstr>Size_Index</vt:lpstr>
    </vt:vector>
  </TitlesOfParts>
  <Company>Seattle Public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Nofziger, Jesse</dc:creator>
  <cp:lastModifiedBy>Nofziger, Jesse</cp:lastModifiedBy>
  <dcterms:created xsi:type="dcterms:W3CDTF">2014-12-29T21:02:58Z</dcterms:created>
  <dcterms:modified xsi:type="dcterms:W3CDTF">2020-05-11T23:05:27Z</dcterms:modified>
</cp:coreProperties>
</file>