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kerl\Desktop\"/>
    </mc:Choice>
  </mc:AlternateContent>
  <xr:revisionPtr revIDLastSave="136" documentId="13_ncr:1_{1AF3F26D-FC38-47C6-9E88-FB8D7603E91C}" xr6:coauthVersionLast="47" xr6:coauthVersionMax="47" xr10:uidLastSave="{1B613BD0-9AD5-4185-AD7B-150D3C68ADE4}"/>
  <bookViews>
    <workbookView xWindow="-120" yWindow="-120" windowWidth="29040" windowHeight="17640" tabRatio="500" xr2:uid="{00000000-000D-0000-FFFF-FFFF00000000}"/>
  </bookViews>
  <sheets>
    <sheet name="Capital Needs-Reserve Schedule" sheetId="2" r:id="rId1"/>
    <sheet name="qty calcs Bldng." sheetId="7" state="hidden" r:id="rId2"/>
    <sheet name="qty calcs Bsmt." sheetId="5" state="hidden" r:id="rId3"/>
    <sheet name="qty calcs 1st Fl" sheetId="3" state="hidden" r:id="rId4"/>
    <sheet name="qty calcs 2nd Fl" sheetId="6" state="hidden" r:id="rId5"/>
    <sheet name="pricing calcs" sheetId="4" state="hidden" r:id="rId6"/>
  </sheets>
  <definedNames>
    <definedName name="_xlnm.Print_Area" localSheetId="0">'Capital Needs-Reserve Schedule'!$A$1:$AC$99</definedName>
    <definedName name="_xlnm.Print_Titles" localSheetId="0">'Capital Needs-Reserve Schedule'!$A:$H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2" l="1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J91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J90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J89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J8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J98" i="2"/>
  <c r="J95" i="2"/>
  <c r="H77" i="2"/>
  <c r="H68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31" i="2"/>
  <c r="H19" i="2"/>
  <c r="H20" i="2"/>
  <c r="H21" i="2"/>
  <c r="H22" i="2"/>
  <c r="H23" i="2"/>
  <c r="H24" i="2"/>
  <c r="H25" i="2"/>
  <c r="H26" i="2"/>
  <c r="H27" i="2"/>
  <c r="H28" i="2"/>
  <c r="H18" i="2"/>
  <c r="H9" i="2"/>
  <c r="H10" i="2"/>
  <c r="H11" i="2"/>
  <c r="H12" i="2"/>
  <c r="H13" i="2"/>
  <c r="H14" i="2"/>
  <c r="H15" i="2"/>
  <c r="H8" i="2"/>
  <c r="K6" i="2"/>
  <c r="J93" i="2"/>
  <c r="D8" i="2"/>
  <c r="I97" i="2"/>
  <c r="J97" i="2" s="1"/>
  <c r="K97" i="2" s="1"/>
  <c r="L97" i="2" s="1"/>
  <c r="M97" i="2" s="1"/>
  <c r="N97" i="2" s="1"/>
  <c r="O97" i="2" s="1"/>
  <c r="P97" i="2" s="1"/>
  <c r="Q97" i="2" s="1"/>
  <c r="R97" i="2" s="1"/>
  <c r="S97" i="2" s="1"/>
  <c r="T97" i="2" s="1"/>
  <c r="U97" i="2" s="1"/>
  <c r="V97" i="2" s="1"/>
  <c r="W97" i="2" s="1"/>
  <c r="X97" i="2" s="1"/>
  <c r="Y97" i="2" s="1"/>
  <c r="Z97" i="2" s="1"/>
  <c r="AA97" i="2" s="1"/>
  <c r="AB97" i="2" s="1"/>
  <c r="AC97" i="2" s="1"/>
  <c r="I95" i="2"/>
  <c r="I96" i="2"/>
  <c r="D46" i="2" l="1"/>
  <c r="H53" i="2"/>
  <c r="H81" i="2" l="1"/>
  <c r="H80" i="2"/>
  <c r="H69" i="2"/>
  <c r="H67" i="2"/>
  <c r="H66" i="2"/>
  <c r="H63" i="2"/>
  <c r="H62" i="2"/>
  <c r="H60" i="2"/>
  <c r="H59" i="2"/>
  <c r="H58" i="2"/>
  <c r="H57" i="2"/>
  <c r="H56" i="2"/>
  <c r="H55" i="2"/>
  <c r="D35" i="2" l="1"/>
  <c r="D68" i="2" l="1"/>
  <c r="D59" i="2" l="1"/>
  <c r="D58" i="2"/>
  <c r="D77" i="2" l="1"/>
  <c r="D85" i="2" l="1"/>
  <c r="D81" i="2"/>
  <c r="D80" i="2"/>
  <c r="D86" i="2"/>
  <c r="D84" i="2"/>
  <c r="D83" i="2"/>
  <c r="D82" i="2"/>
  <c r="D76" i="2"/>
  <c r="D75" i="2"/>
  <c r="D67" i="2"/>
  <c r="D66" i="2"/>
  <c r="D44" i="2"/>
  <c r="D43" i="2"/>
  <c r="D63" i="2"/>
  <c r="D62" i="2"/>
  <c r="D69" i="2"/>
  <c r="D70" i="2"/>
  <c r="D64" i="2"/>
  <c r="D61" i="2"/>
  <c r="D57" i="2"/>
  <c r="D56" i="2"/>
  <c r="D55" i="2"/>
  <c r="D54" i="2"/>
  <c r="D52" i="2"/>
  <c r="D48" i="2"/>
  <c r="D34" i="2"/>
  <c r="D38" i="2"/>
  <c r="D49" i="2"/>
  <c r="D41" i="2"/>
  <c r="D40" i="2"/>
  <c r="D39" i="2"/>
  <c r="D36" i="2"/>
  <c r="D33" i="2"/>
  <c r="D31" i="2"/>
  <c r="D47" i="2"/>
  <c r="D15" i="2"/>
  <c r="D28" i="2" l="1"/>
  <c r="D27" i="2"/>
  <c r="D26" i="2"/>
  <c r="D25" i="2"/>
  <c r="D24" i="2"/>
  <c r="D23" i="2"/>
  <c r="D22" i="2"/>
  <c r="D21" i="2"/>
  <c r="D20" i="2"/>
  <c r="D19" i="2"/>
  <c r="D18" i="2"/>
  <c r="D3" i="7" l="1"/>
  <c r="D4" i="7"/>
  <c r="D5" i="7"/>
  <c r="D2" i="7"/>
  <c r="D6" i="7" s="1"/>
  <c r="C2" i="7"/>
  <c r="C6" i="7" s="1"/>
  <c r="G76" i="6" l="1"/>
  <c r="G75" i="6"/>
  <c r="G74" i="6"/>
  <c r="G73" i="6"/>
  <c r="G72" i="6"/>
  <c r="G71" i="6"/>
  <c r="G70" i="6"/>
  <c r="G69" i="6"/>
  <c r="G68" i="6"/>
  <c r="G67" i="6"/>
  <c r="G66" i="6"/>
  <c r="G65" i="6"/>
  <c r="G81" i="6"/>
  <c r="G80" i="6"/>
  <c r="G50" i="3"/>
  <c r="G63" i="3"/>
  <c r="G62" i="3"/>
  <c r="G56" i="3"/>
  <c r="G57" i="3" s="1"/>
  <c r="G68" i="5" l="1"/>
  <c r="G81" i="5"/>
  <c r="G36" i="6" l="1"/>
  <c r="G65" i="3"/>
  <c r="G60" i="3"/>
  <c r="G66" i="3" s="1"/>
  <c r="G69" i="3"/>
  <c r="G70" i="3"/>
  <c r="G53" i="3"/>
  <c r="G82" i="5"/>
  <c r="G73" i="5"/>
  <c r="G72" i="5"/>
  <c r="G70" i="5"/>
  <c r="G69" i="5"/>
  <c r="G67" i="5"/>
  <c r="G66" i="5"/>
  <c r="G74" i="5" s="1"/>
  <c r="G72" i="3" l="1"/>
  <c r="J74" i="3" s="1"/>
  <c r="H54" i="2" s="1"/>
  <c r="H46" i="7"/>
  <c r="C19" i="7"/>
  <c r="C14" i="7"/>
  <c r="H115" i="6"/>
  <c r="G82" i="6"/>
  <c r="G77" i="6"/>
  <c r="G56" i="6"/>
  <c r="G52" i="6"/>
  <c r="G48" i="6"/>
  <c r="G44" i="6"/>
  <c r="G40" i="6"/>
  <c r="G32" i="6"/>
  <c r="G28" i="6"/>
  <c r="G24" i="6"/>
  <c r="G20" i="6"/>
  <c r="G16" i="6"/>
  <c r="G12" i="6"/>
  <c r="G8" i="6"/>
  <c r="G4" i="6"/>
  <c r="H115" i="5"/>
  <c r="G57" i="5"/>
  <c r="G53" i="5"/>
  <c r="G49" i="5"/>
  <c r="G45" i="5"/>
  <c r="G41" i="5"/>
  <c r="G78" i="5" s="1"/>
  <c r="G37" i="5"/>
  <c r="G33" i="5"/>
  <c r="G29" i="5"/>
  <c r="G25" i="5"/>
  <c r="G21" i="5"/>
  <c r="G20" i="5"/>
  <c r="G16" i="5"/>
  <c r="G12" i="5"/>
  <c r="G8" i="5"/>
  <c r="G4" i="5"/>
  <c r="H86" i="2"/>
  <c r="H85" i="2"/>
  <c r="H84" i="2"/>
  <c r="H83" i="2"/>
  <c r="H82" i="2"/>
  <c r="H79" i="2"/>
  <c r="H78" i="2"/>
  <c r="H72" i="2"/>
  <c r="D72" i="2"/>
  <c r="H71" i="2"/>
  <c r="H70" i="2"/>
  <c r="H65" i="2"/>
  <c r="H64" i="2"/>
  <c r="H61" i="2"/>
  <c r="G28" i="3"/>
  <c r="D13" i="2"/>
  <c r="G8" i="3"/>
  <c r="J84" i="5" l="1"/>
  <c r="J85" i="6"/>
  <c r="G59" i="6"/>
  <c r="H75" i="2" s="1"/>
  <c r="G60" i="5"/>
  <c r="H76" i="2" l="1"/>
  <c r="I6" i="2"/>
  <c r="F26" i="4" l="1"/>
  <c r="F25" i="4"/>
  <c r="J5" i="2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F40" i="4" l="1"/>
  <c r="F60" i="4"/>
  <c r="F59" i="4"/>
  <c r="F53" i="4"/>
  <c r="F55" i="4" s="1"/>
  <c r="F39" i="4"/>
  <c r="F38" i="4"/>
  <c r="F37" i="4"/>
  <c r="F34" i="4"/>
  <c r="F21" i="4"/>
  <c r="F30" i="4"/>
  <c r="F20" i="4"/>
  <c r="F19" i="4"/>
  <c r="F16" i="4"/>
  <c r="F14" i="4"/>
  <c r="F12" i="4"/>
  <c r="F9" i="4"/>
  <c r="F8" i="4"/>
  <c r="F10" i="4" s="1"/>
  <c r="F54" i="4" l="1"/>
  <c r="H105" i="3" l="1"/>
  <c r="G40" i="3"/>
  <c r="G36" i="3"/>
  <c r="G12" i="3"/>
  <c r="G32" i="3"/>
  <c r="G24" i="3"/>
  <c r="G20" i="3"/>
  <c r="G16" i="3"/>
  <c r="G4" i="3"/>
  <c r="G43" i="3" l="1"/>
  <c r="H52" i="2" s="1"/>
  <c r="I88" i="2"/>
  <c r="I89" i="2" s="1"/>
  <c r="I90" i="2" s="1"/>
  <c r="K93" i="2" l="1"/>
  <c r="I91" i="2"/>
  <c r="I98" i="2" s="1"/>
  <c r="I99" i="2" s="1"/>
  <c r="J96" i="2" l="1"/>
  <c r="J99" i="2" s="1"/>
  <c r="K95" i="2" s="1"/>
  <c r="L6" i="2"/>
  <c r="L93" i="2" s="1"/>
  <c r="M6" i="2" l="1"/>
  <c r="M93" i="2" s="1"/>
  <c r="K99" i="2" l="1"/>
  <c r="L95" i="2" s="1"/>
  <c r="N6" i="2"/>
  <c r="N93" i="2" s="1"/>
  <c r="L96" i="2" l="1"/>
  <c r="L99" i="2" s="1"/>
  <c r="O6" i="2"/>
  <c r="O93" i="2" s="1"/>
  <c r="M95" i="2" l="1"/>
  <c r="M96" i="2"/>
  <c r="P6" i="2"/>
  <c r="P93" i="2" s="1"/>
  <c r="M99" i="2" l="1"/>
  <c r="N95" i="2"/>
  <c r="N96" i="2"/>
  <c r="Q6" i="2"/>
  <c r="Q93" i="2" s="1"/>
  <c r="N99" i="2" l="1"/>
  <c r="O95" i="2" s="1"/>
  <c r="O96" i="2"/>
  <c r="R6" i="2"/>
  <c r="R93" i="2" s="1"/>
  <c r="O99" i="2" l="1"/>
  <c r="P95" i="2"/>
  <c r="P96" i="2"/>
  <c r="S6" i="2"/>
  <c r="S93" i="2" s="1"/>
  <c r="P99" i="2" l="1"/>
  <c r="Q95" i="2"/>
  <c r="Q96" i="2"/>
  <c r="T6" i="2"/>
  <c r="T93" i="2" s="1"/>
  <c r="Q99" i="2" l="1"/>
  <c r="R95" i="2"/>
  <c r="R96" i="2"/>
  <c r="U6" i="2"/>
  <c r="U93" i="2" s="1"/>
  <c r="R99" i="2" l="1"/>
  <c r="V6" i="2"/>
  <c r="V93" i="2" s="1"/>
  <c r="S95" i="2" l="1"/>
  <c r="W6" i="2"/>
  <c r="W93" i="2" s="1"/>
  <c r="S96" i="2" l="1"/>
  <c r="S99" i="2"/>
  <c r="T95" i="2" s="1"/>
  <c r="X6" i="2"/>
  <c r="X93" i="2" s="1"/>
  <c r="T96" i="2" l="1"/>
  <c r="T99" i="2" s="1"/>
  <c r="U95" i="2" s="1"/>
  <c r="Y6" i="2"/>
  <c r="Y93" i="2" s="1"/>
  <c r="U96" i="2" l="1"/>
  <c r="U99" i="2" s="1"/>
  <c r="V95" i="2" s="1"/>
  <c r="Z6" i="2"/>
  <c r="Z93" i="2" s="1"/>
  <c r="V96" i="2" l="1"/>
  <c r="V99" i="2" s="1"/>
  <c r="W95" i="2" s="1"/>
  <c r="AA6" i="2"/>
  <c r="AA93" i="2" s="1"/>
  <c r="W96" i="2" l="1"/>
  <c r="W99" i="2" s="1"/>
  <c r="X95" i="2" s="1"/>
  <c r="AB6" i="2"/>
  <c r="AB93" i="2" s="1"/>
  <c r="X96" i="2" l="1"/>
  <c r="X99" i="2" s="1"/>
  <c r="Y95" i="2"/>
  <c r="AC6" i="2"/>
  <c r="AC93" i="2" s="1"/>
  <c r="Y96" i="2" l="1"/>
  <c r="Y99" i="2"/>
  <c r="Z95" i="2" s="1"/>
  <c r="Z96" i="2" l="1"/>
  <c r="Z99" i="2" s="1"/>
  <c r="AA95" i="2" s="1"/>
  <c r="AA96" i="2" l="1"/>
  <c r="AA99" i="2" s="1"/>
  <c r="AB95" i="2"/>
  <c r="AB96" i="2" l="1"/>
  <c r="AB99" i="2"/>
  <c r="AC95" i="2"/>
  <c r="AC96" i="2" l="1"/>
  <c r="AC9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tc={6B81E38A-37CE-4B2B-A62C-260183440882}</author>
    <author>tc={9A35BAA0-35DD-431C-AA99-EAA9A7F99BE2}</author>
  </authors>
  <commentList>
    <comment ref="A6" authorId="0" shapeId="0" xr:uid="{6B81E38A-37CE-4B2B-A62C-26018344088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list may not be applicable to all properties.  This list may be edited to property's unique features.</t>
      </text>
    </comment>
    <comment ref="J6" authorId="1" shapeId="0" xr:uid="{9A35BAA0-35DD-431C-AA99-EAA9A7F99BE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 in the planned or expected expenditures for each year. </t>
      </text>
    </comment>
  </commentList>
</comments>
</file>

<file path=xl/sharedStrings.xml><?xml version="1.0" encoding="utf-8"?>
<sst xmlns="http://schemas.openxmlformats.org/spreadsheetml/2006/main" count="820" uniqueCount="257">
  <si>
    <t>Building Name</t>
  </si>
  <si>
    <t>Year Built/Rehabbed</t>
  </si>
  <si>
    <t>Age of Bldg</t>
  </si>
  <si>
    <t>Number of Units</t>
  </si>
  <si>
    <t>Year of Analysis</t>
  </si>
  <si>
    <t>Component</t>
  </si>
  <si>
    <t>Description</t>
  </si>
  <si>
    <t>Effective Useful Life</t>
  </si>
  <si>
    <t>Remaining Useful Life</t>
  </si>
  <si>
    <t>Quantity</t>
  </si>
  <si>
    <t>Unit</t>
  </si>
  <si>
    <t>Unit Cost</t>
  </si>
  <si>
    <t>Total Cost   (in 2023 $)</t>
  </si>
  <si>
    <t>Building Systems</t>
  </si>
  <si>
    <t>Plumbing supply, waste, vent pipes, valves</t>
  </si>
  <si>
    <t>system</t>
  </si>
  <si>
    <t>Boiler</t>
  </si>
  <si>
    <t>item</t>
  </si>
  <si>
    <t>Hot Water Heater</t>
  </si>
  <si>
    <t>Sewer &amp; storm drainage</t>
  </si>
  <si>
    <t>Electrical distribution</t>
  </si>
  <si>
    <t>Fire alarm / Life Safety / Security</t>
  </si>
  <si>
    <t>Fire sprinklers</t>
  </si>
  <si>
    <t>HVAC equipment- radiators &amp; thermostats</t>
  </si>
  <si>
    <t>Exterior</t>
  </si>
  <si>
    <t>Exterior envelope (paint, sealants)</t>
  </si>
  <si>
    <t>SF</t>
  </si>
  <si>
    <t>Exterior envelope (Brick, sealants, tuckpointing)</t>
  </si>
  <si>
    <t>Exterior floor tile @ entry</t>
  </si>
  <si>
    <t>Windows - New (includes new screens)</t>
  </si>
  <si>
    <t>EA</t>
  </si>
  <si>
    <t>Windows - existing (restoration- includes new screens)</t>
  </si>
  <si>
    <t xml:space="preserve">Doors (repaint and minor repairs) </t>
  </si>
  <si>
    <t>Roof: sheet membrane</t>
  </si>
  <si>
    <t>Roof: asphalt shingles</t>
  </si>
  <si>
    <t xml:space="preserve">Roof components                                                                               </t>
  </si>
  <si>
    <t>group</t>
  </si>
  <si>
    <t>Exterior lighting</t>
  </si>
  <si>
    <t>item avg</t>
  </si>
  <si>
    <t>Exterior railing</t>
  </si>
  <si>
    <t>Basement</t>
  </si>
  <si>
    <t>Painting (walls and ceiling)</t>
  </si>
  <si>
    <t>Interior Lighting</t>
  </si>
  <si>
    <t>Floor covering</t>
  </si>
  <si>
    <t xml:space="preserve">Appliances </t>
  </si>
  <si>
    <t>Kitchen Cabinets</t>
  </si>
  <si>
    <t>LF</t>
  </si>
  <si>
    <t>Kitchen fixtures (sink, faucet, disposal)</t>
  </si>
  <si>
    <t>Bathroom Fixtures (Lav, faucet, toilet, tub/shwr, hdwr)</t>
  </si>
  <si>
    <t>ea</t>
  </si>
  <si>
    <t>Bathroom surfaces (tub / shower surround)</t>
  </si>
  <si>
    <t xml:space="preserve">HVAC </t>
  </si>
  <si>
    <t xml:space="preserve">Window coverings </t>
  </si>
  <si>
    <t>Interior Doors- new &amp; restoration</t>
  </si>
  <si>
    <t>Stair components</t>
  </si>
  <si>
    <t>First Floor</t>
  </si>
  <si>
    <t>Kitchen Cabinets, Counter, Backsplash</t>
  </si>
  <si>
    <t xml:space="preserve">Bathroom Fixtures </t>
  </si>
  <si>
    <t>Interior Doors</t>
  </si>
  <si>
    <t>Second Floor</t>
  </si>
  <si>
    <t>Bathroom Cabinets, Counter, Backsplash</t>
  </si>
  <si>
    <t>Bathroom Fixtures</t>
  </si>
  <si>
    <t>Interior Doors - New and restoration</t>
  </si>
  <si>
    <t>Sub totals each year</t>
  </si>
  <si>
    <t>SubTotal with escalation</t>
  </si>
  <si>
    <t>escalation rate</t>
  </si>
  <si>
    <t>WA State Sales Tax</t>
  </si>
  <si>
    <t>effective tax rate:</t>
  </si>
  <si>
    <t>Total Capital Expenditure each year</t>
  </si>
  <si>
    <t>Reserve Analysis</t>
  </si>
  <si>
    <t>Replacement Reserve Balance Beg. Of Year</t>
  </si>
  <si>
    <t>Interest Earned on Reserve Balance</t>
  </si>
  <si>
    <t>interest rate:</t>
  </si>
  <si>
    <t>Additions to Replacement Reserves</t>
  </si>
  <si>
    <t xml:space="preserve">amount per unit: </t>
  </si>
  <si>
    <t xml:space="preserve">increase rate: </t>
  </si>
  <si>
    <t>Expenditures from Replacement Reserve</t>
  </si>
  <si>
    <t>number of units:</t>
  </si>
  <si>
    <t>Replacement Reserve Balance End of Year</t>
  </si>
  <si>
    <t>Exterior elevations</t>
  </si>
  <si>
    <t>paint</t>
  </si>
  <si>
    <t>brick</t>
  </si>
  <si>
    <t>N Wall</t>
  </si>
  <si>
    <t>W Wall</t>
  </si>
  <si>
    <t>S Wall</t>
  </si>
  <si>
    <t>E wall</t>
  </si>
  <si>
    <t>windows</t>
  </si>
  <si>
    <t>First</t>
  </si>
  <si>
    <t>Second</t>
  </si>
  <si>
    <t>roof</t>
  </si>
  <si>
    <t>GABLE</t>
  </si>
  <si>
    <t>FLAT</t>
  </si>
  <si>
    <t>LIGHT FIXTURES</t>
  </si>
  <si>
    <t>Corridor Entry Vestibule</t>
  </si>
  <si>
    <t>Cans</t>
  </si>
  <si>
    <t>offices meeting</t>
  </si>
  <si>
    <t>troffers</t>
  </si>
  <si>
    <t>util</t>
  </si>
  <si>
    <t>flour</t>
  </si>
  <si>
    <t>bath</t>
  </si>
  <si>
    <t>sconce, fan combo</t>
  </si>
  <si>
    <t>stairs</t>
  </si>
  <si>
    <t>corridor</t>
  </si>
  <si>
    <t>cans</t>
  </si>
  <si>
    <t>stor mech</t>
  </si>
  <si>
    <t>fluor</t>
  </si>
  <si>
    <t>laundry</t>
  </si>
  <si>
    <t>TOTAL FIXTURES</t>
  </si>
  <si>
    <t>PAINTED SURFACES BASEMENT</t>
  </si>
  <si>
    <t xml:space="preserve">LIVING 0105 / KITCHEN 0106 / DINING 0104 </t>
  </si>
  <si>
    <t>Walls</t>
  </si>
  <si>
    <t>lf</t>
  </si>
  <si>
    <t xml:space="preserve"> ht =</t>
  </si>
  <si>
    <t>sf</t>
  </si>
  <si>
    <t>Clg</t>
  </si>
  <si>
    <t xml:space="preserve">CLOSET 0104 A </t>
  </si>
  <si>
    <t>STAFF OFFICE 0102</t>
  </si>
  <si>
    <t>MECHANICAL 0101</t>
  </si>
  <si>
    <t>walls</t>
  </si>
  <si>
    <t>clg</t>
  </si>
  <si>
    <t>HALL 0112 &amp; STAIR 0113</t>
  </si>
  <si>
    <t>RES MNG BEDROOM 0103, HALL 0107 AND CLOSET 0111</t>
  </si>
  <si>
    <t>BATHROOM 0108</t>
  </si>
  <si>
    <t>shower surround</t>
  </si>
  <si>
    <t>97.5 sf</t>
  </si>
  <si>
    <t>ht</t>
  </si>
  <si>
    <t>ft</t>
  </si>
  <si>
    <t>RES MNG CLOSETS 0109 0110</t>
  </si>
  <si>
    <t>STUDY ROOM 0116</t>
  </si>
  <si>
    <t xml:space="preserve">HALL 0114 </t>
  </si>
  <si>
    <t>LAUNDRY 0115</t>
  </si>
  <si>
    <t>STORAGE 0117</t>
  </si>
  <si>
    <t>STORAGE 0118</t>
  </si>
  <si>
    <t>STORAGE 0119</t>
  </si>
  <si>
    <t>TOTAL WALL &amp; CEILING BASEMENT</t>
  </si>
  <si>
    <t xml:space="preserve">FLOORING </t>
  </si>
  <si>
    <t>VINYL PLANK</t>
  </si>
  <si>
    <t>HALL 0112</t>
  </si>
  <si>
    <t>Staff Office 0102</t>
  </si>
  <si>
    <t>CARPET</t>
  </si>
  <si>
    <t>STAIR 0113</t>
  </si>
  <si>
    <t>LINOLEUM</t>
  </si>
  <si>
    <t>TOTAL BASEMENT FLOORING</t>
  </si>
  <si>
    <t>COUNTERTOP</t>
  </si>
  <si>
    <t>13'-9 5/8"</t>
  </si>
  <si>
    <t>PAINTED SURFACES 1ST FLOOR</t>
  </si>
  <si>
    <t>LIVING 0105</t>
  </si>
  <si>
    <t>OFFICE 0202</t>
  </si>
  <si>
    <t>LAV 0203</t>
  </si>
  <si>
    <t>CLOSET X 2 + CLOSET 0104</t>
  </si>
  <si>
    <t>HALL 0201</t>
  </si>
  <si>
    <t>CLOSET 0211</t>
  </si>
  <si>
    <t>BEDROOM #1 0210</t>
  </si>
  <si>
    <t>BATHROOM 0213</t>
  </si>
  <si>
    <t xml:space="preserve">55.36 SF </t>
  </si>
  <si>
    <t>HALL 0208 + DINING 0206 + KITCHEN 0207</t>
  </si>
  <si>
    <t>CLOSET 0212</t>
  </si>
  <si>
    <t>REFINISHED EXISTING WOOD</t>
  </si>
  <si>
    <t>DINING 0206</t>
  </si>
  <si>
    <t>NEW WOOD</t>
  </si>
  <si>
    <t>STAIR 0209</t>
  </si>
  <si>
    <t>CLOSET X 2</t>
  </si>
  <si>
    <t xml:space="preserve">HALL 0208 + KITCHEN 0207 </t>
  </si>
  <si>
    <t>CLOSET 0204</t>
  </si>
  <si>
    <t>TOTAL COMMON AREA FLOORING</t>
  </si>
  <si>
    <t>NEW CABS</t>
  </si>
  <si>
    <t>6'-2 1/2"</t>
  </si>
  <si>
    <t>EX. CABS</t>
  </si>
  <si>
    <t>20'-8"</t>
  </si>
  <si>
    <t>PAINTED SURFACES 2ND FLOOR</t>
  </si>
  <si>
    <t>HALL 0301</t>
  </si>
  <si>
    <t>BEDROOM #3 0303</t>
  </si>
  <si>
    <t>CLOSET 0303A</t>
  </si>
  <si>
    <t>BEDROOM #4 0304</t>
  </si>
  <si>
    <t>CLOSET 0304A</t>
  </si>
  <si>
    <t>BEDROOM #5 0305</t>
  </si>
  <si>
    <t>CLOSET  0305A</t>
  </si>
  <si>
    <t>BEDROOM #6 0306</t>
  </si>
  <si>
    <t>CLOSET 0306A</t>
  </si>
  <si>
    <t>BEDROOM #7 0307</t>
  </si>
  <si>
    <t xml:space="preserve">CLOSET 0308 </t>
  </si>
  <si>
    <t>BATHROOM 0311</t>
  </si>
  <si>
    <t>SHOWER SURROUND</t>
  </si>
  <si>
    <t>WALLS</t>
  </si>
  <si>
    <t>84 SF</t>
  </si>
  <si>
    <t>HT</t>
  </si>
  <si>
    <t>FT</t>
  </si>
  <si>
    <t>BATHROOM 0312</t>
  </si>
  <si>
    <t>BEDROOM #2 302</t>
  </si>
  <si>
    <t>TOTAL</t>
  </si>
  <si>
    <t xml:space="preserve">168 SF </t>
  </si>
  <si>
    <t>VINYL SHEET</t>
  </si>
  <si>
    <t>BATH 0312</t>
  </si>
  <si>
    <t>BATH 0311</t>
  </si>
  <si>
    <t>TOTAL FLOORING</t>
  </si>
  <si>
    <t>ITEM</t>
  </si>
  <si>
    <t xml:space="preserve">total from </t>
  </si>
  <si>
    <t>qty from</t>
  </si>
  <si>
    <t xml:space="preserve">resulting </t>
  </si>
  <si>
    <t>Component/type</t>
  </si>
  <si>
    <t>DD est</t>
  </si>
  <si>
    <t>Ddest</t>
  </si>
  <si>
    <t xml:space="preserve">Cost per </t>
  </si>
  <si>
    <t>unit</t>
  </si>
  <si>
    <t>Exterior Siding / Sealants</t>
  </si>
  <si>
    <t>Lap Siding</t>
  </si>
  <si>
    <t>/sf</t>
  </si>
  <si>
    <t>from evertt</t>
  </si>
  <si>
    <t>Sealants</t>
  </si>
  <si>
    <t>Exterior Painting</t>
  </si>
  <si>
    <t>Windows (Plastic, 3x, VPI</t>
  </si>
  <si>
    <t>from bid</t>
  </si>
  <si>
    <t>Doors Storefront Fiberglass</t>
  </si>
  <si>
    <t>Roof Surface: Hot Tar</t>
  </si>
  <si>
    <t>Metal</t>
  </si>
  <si>
    <t>Thermoplastic Membrane</t>
  </si>
  <si>
    <t>from Devoe est</t>
  </si>
  <si>
    <t>Roof Components</t>
  </si>
  <si>
    <t>AV security</t>
  </si>
  <si>
    <t>Parking Lot Asphalt Paving</t>
  </si>
  <si>
    <t xml:space="preserve">from Devoe bse bid </t>
  </si>
  <si>
    <t>sealcoat and striping</t>
  </si>
  <si>
    <t>from Woodlake</t>
  </si>
  <si>
    <t>markings</t>
  </si>
  <si>
    <t>Irrigation</t>
  </si>
  <si>
    <t>Landscaping</t>
  </si>
  <si>
    <t>Outdoor concrete &amp; Gravel path</t>
  </si>
  <si>
    <t>from Devoe bse bid</t>
  </si>
  <si>
    <t>INTERIORS</t>
  </si>
  <si>
    <t>Painting</t>
  </si>
  <si>
    <t>from Glenwood</t>
  </si>
  <si>
    <t>from everett</t>
  </si>
  <si>
    <t>Flooring</t>
  </si>
  <si>
    <t>LVT</t>
  </si>
  <si>
    <t>Sheet Vinyl</t>
  </si>
  <si>
    <t>stained concrete stain seal</t>
  </si>
  <si>
    <t>rubber treads</t>
  </si>
  <si>
    <t>Appliances</t>
  </si>
  <si>
    <t>refr</t>
  </si>
  <si>
    <t>range</t>
  </si>
  <si>
    <t>hood</t>
  </si>
  <si>
    <t>dishwasher</t>
  </si>
  <si>
    <t xml:space="preserve">total </t>
  </si>
  <si>
    <t>from Devoe Summ</t>
  </si>
  <si>
    <t>Cabinets,</t>
  </si>
  <si>
    <t>counters, sills</t>
  </si>
  <si>
    <t>wainscot backsplash</t>
  </si>
  <si>
    <t>Summ</t>
  </si>
  <si>
    <t>est for Bathroom (25%)</t>
  </si>
  <si>
    <t>est for Kitchen (75%)</t>
  </si>
  <si>
    <t>Plumbing</t>
  </si>
  <si>
    <t>shower Tub</t>
  </si>
  <si>
    <t>fixtures trim</t>
  </si>
  <si>
    <t>Lighting</t>
  </si>
  <si>
    <t>guestimate</t>
  </si>
  <si>
    <t>HVAC</t>
  </si>
  <si>
    <t>cove heater, bath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</si>
</sst>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9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 Narrow"/>
      <family val="2"/>
    </font>
    <font>
      <b/>
      <sz val="10"/>
      <name val="Calibri"/>
    </font>
    <font>
      <sz val="10"/>
      <name val="Calibri"/>
    </font>
    <font>
      <u val="doubleAccounting"/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7E6E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6" xfId="0" applyFont="1" applyBorder="1"/>
    <xf numFmtId="1" fontId="2" fillId="0" borderId="0" xfId="0" applyNumberFormat="1" applyFont="1"/>
    <xf numFmtId="1" fontId="2" fillId="0" borderId="6" xfId="0" applyNumberFormat="1" applyFont="1" applyBorder="1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4" xfId="0" applyFont="1" applyBorder="1"/>
    <xf numFmtId="165" fontId="5" fillId="0" borderId="0" xfId="2" applyNumberFormat="1" applyFont="1"/>
    <xf numFmtId="44" fontId="5" fillId="0" borderId="0" xfId="2" applyFont="1"/>
    <xf numFmtId="165" fontId="5" fillId="0" borderId="4" xfId="2" applyNumberFormat="1" applyFont="1" applyBorder="1"/>
    <xf numFmtId="44" fontId="5" fillId="0" borderId="4" xfId="2" applyFont="1" applyBorder="1"/>
    <xf numFmtId="165" fontId="5" fillId="0" borderId="0" xfId="2" applyNumberFormat="1" applyFont="1" applyBorder="1"/>
    <xf numFmtId="44" fontId="5" fillId="0" borderId="0" xfId="2" applyFont="1" applyBorder="1"/>
    <xf numFmtId="44" fontId="5" fillId="0" borderId="0" xfId="0" applyNumberFormat="1" applyFont="1"/>
    <xf numFmtId="0" fontId="2" fillId="0" borderId="0" xfId="0" applyFont="1" applyAlignment="1">
      <alignment horizontal="center"/>
    </xf>
    <xf numFmtId="0" fontId="5" fillId="4" borderId="0" xfId="0" applyFont="1" applyFill="1"/>
    <xf numFmtId="165" fontId="5" fillId="4" borderId="0" xfId="2" applyNumberFormat="1" applyFont="1" applyFill="1"/>
    <xf numFmtId="44" fontId="5" fillId="4" borderId="0" xfId="2" applyFont="1" applyFill="1"/>
    <xf numFmtId="0" fontId="6" fillId="0" borderId="3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7" fontId="6" fillId="0" borderId="6" xfId="0" applyNumberFormat="1" applyFont="1" applyBorder="1" applyAlignment="1">
      <alignment horizontal="right" wrapText="1"/>
    </xf>
    <xf numFmtId="5" fontId="6" fillId="0" borderId="0" xfId="0" applyNumberFormat="1" applyFont="1" applyAlignment="1">
      <alignment horizontal="right" wrapText="1"/>
    </xf>
    <xf numFmtId="5" fontId="6" fillId="0" borderId="0" xfId="0" applyNumberFormat="1" applyFont="1" applyAlignment="1">
      <alignment horizontal="center" wrapText="1"/>
    </xf>
    <xf numFmtId="5" fontId="6" fillId="0" borderId="6" xfId="0" applyNumberFormat="1" applyFont="1" applyBorder="1" applyAlignment="1">
      <alignment horizontal="center" wrapText="1"/>
    </xf>
    <xf numFmtId="5" fontId="6" fillId="0" borderId="7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/>
    <xf numFmtId="0" fontId="7" fillId="5" borderId="1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7" fontId="7" fillId="0" borderId="0" xfId="0" applyNumberFormat="1" applyFont="1" applyAlignment="1">
      <alignment horizontal="right"/>
    </xf>
    <xf numFmtId="5" fontId="7" fillId="0" borderId="0" xfId="0" applyNumberFormat="1" applyFont="1" applyAlignment="1">
      <alignment horizontal="right"/>
    </xf>
    <xf numFmtId="0" fontId="7" fillId="0" borderId="0" xfId="0" applyFont="1"/>
    <xf numFmtId="5" fontId="7" fillId="0" borderId="0" xfId="0" applyNumberFormat="1" applyFont="1" applyAlignment="1">
      <alignment horizontal="center"/>
    </xf>
    <xf numFmtId="5" fontId="7" fillId="0" borderId="9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7" fontId="7" fillId="2" borderId="0" xfId="0" applyNumberFormat="1" applyFont="1" applyFill="1" applyAlignment="1">
      <alignment horizontal="right" wrapText="1"/>
    </xf>
    <xf numFmtId="5" fontId="7" fillId="2" borderId="0" xfId="0" applyNumberFormat="1" applyFont="1" applyFill="1" applyAlignment="1">
      <alignment horizontal="right" wrapText="1"/>
    </xf>
    <xf numFmtId="0" fontId="6" fillId="2" borderId="9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6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7" fontId="7" fillId="3" borderId="0" xfId="0" applyNumberFormat="1" applyFont="1" applyFill="1" applyAlignment="1">
      <alignment horizontal="right"/>
    </xf>
    <xf numFmtId="5" fontId="7" fillId="3" borderId="0" xfId="0" applyNumberFormat="1" applyFont="1" applyFill="1" applyAlignment="1">
      <alignment horizontal="right"/>
    </xf>
    <xf numFmtId="5" fontId="7" fillId="3" borderId="0" xfId="2" applyNumberFormat="1" applyFont="1" applyFill="1" applyBorder="1" applyAlignment="1">
      <alignment horizontal="right"/>
    </xf>
    <xf numFmtId="5" fontId="7" fillId="3" borderId="9" xfId="2" applyNumberFormat="1" applyFont="1" applyFill="1" applyBorder="1" applyAlignment="1">
      <alignment horizontal="right"/>
    </xf>
    <xf numFmtId="0" fontId="7" fillId="0" borderId="8" xfId="0" applyFont="1" applyBorder="1"/>
    <xf numFmtId="0" fontId="7" fillId="5" borderId="11" xfId="0" applyFont="1" applyFill="1" applyBorder="1"/>
    <xf numFmtId="0" fontId="7" fillId="0" borderId="13" xfId="0" applyFont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7" fontId="7" fillId="5" borderId="15" xfId="0" applyNumberFormat="1" applyFont="1" applyFill="1" applyBorder="1" applyAlignment="1">
      <alignment horizontal="right"/>
    </xf>
    <xf numFmtId="5" fontId="7" fillId="6" borderId="11" xfId="0" applyNumberFormat="1" applyFont="1" applyFill="1" applyBorder="1" applyAlignment="1">
      <alignment horizontal="right"/>
    </xf>
    <xf numFmtId="5" fontId="7" fillId="0" borderId="0" xfId="2" applyNumberFormat="1" applyFont="1" applyBorder="1" applyAlignment="1">
      <alignment horizontal="right"/>
    </xf>
    <xf numFmtId="5" fontId="7" fillId="5" borderId="11" xfId="2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5" fontId="7" fillId="0" borderId="9" xfId="2" applyNumberFormat="1" applyFont="1" applyBorder="1" applyAlignment="1">
      <alignment horizontal="right"/>
    </xf>
    <xf numFmtId="0" fontId="6" fillId="3" borderId="0" xfId="0" applyFont="1" applyFill="1" applyAlignment="1">
      <alignment horizontal="center" wrapText="1"/>
    </xf>
    <xf numFmtId="7" fontId="6" fillId="3" borderId="0" xfId="0" applyNumberFormat="1" applyFont="1" applyFill="1" applyAlignment="1">
      <alignment horizontal="right"/>
    </xf>
    <xf numFmtId="5" fontId="6" fillId="3" borderId="0" xfId="0" applyNumberFormat="1" applyFont="1" applyFill="1" applyAlignment="1">
      <alignment horizontal="right" wrapText="1"/>
    </xf>
    <xf numFmtId="5" fontId="6" fillId="5" borderId="11" xfId="2" applyNumberFormat="1" applyFont="1" applyFill="1" applyBorder="1" applyAlignment="1">
      <alignment horizontal="right"/>
    </xf>
    <xf numFmtId="1" fontId="7" fillId="5" borderId="12" xfId="0" applyNumberFormat="1" applyFont="1" applyFill="1" applyBorder="1" applyAlignment="1">
      <alignment horizontal="center"/>
    </xf>
    <xf numFmtId="5" fontId="6" fillId="3" borderId="0" xfId="0" applyNumberFormat="1" applyFont="1" applyFill="1" applyAlignment="1">
      <alignment horizontal="right"/>
    </xf>
    <xf numFmtId="0" fontId="7" fillId="5" borderId="1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6" fontId="7" fillId="7" borderId="0" xfId="2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1" applyNumberFormat="1" applyFont="1" applyBorder="1" applyAlignment="1">
      <alignment horizontal="center"/>
    </xf>
    <xf numFmtId="10" fontId="7" fillId="0" borderId="0" xfId="3" applyNumberFormat="1" applyFont="1" applyBorder="1" applyAlignment="1">
      <alignment horizontal="right"/>
    </xf>
    <xf numFmtId="5" fontId="7" fillId="0" borderId="6" xfId="0" applyNumberFormat="1" applyFont="1" applyBorder="1" applyAlignment="1">
      <alignment horizontal="right"/>
    </xf>
    <xf numFmtId="166" fontId="7" fillId="0" borderId="6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1" applyNumberFormat="1" applyFont="1" applyBorder="1" applyAlignment="1">
      <alignment horizontal="right"/>
    </xf>
    <xf numFmtId="10" fontId="7" fillId="0" borderId="10" xfId="3" applyNumberFormat="1" applyFont="1" applyFill="1" applyBorder="1" applyAlignment="1">
      <alignment horizontal="right"/>
    </xf>
    <xf numFmtId="5" fontId="7" fillId="0" borderId="2" xfId="2" applyNumberFormat="1" applyFont="1" applyBorder="1" applyAlignment="1">
      <alignment horizontal="right"/>
    </xf>
    <xf numFmtId="7" fontId="6" fillId="0" borderId="0" xfId="0" applyNumberFormat="1" applyFont="1" applyAlignment="1">
      <alignment horizontal="right"/>
    </xf>
    <xf numFmtId="5" fontId="6" fillId="0" borderId="0" xfId="0" applyNumberFormat="1" applyFont="1" applyAlignment="1">
      <alignment horizontal="right"/>
    </xf>
    <xf numFmtId="5" fontId="6" fillId="0" borderId="0" xfId="2" applyNumberFormat="1" applyFont="1" applyFill="1" applyBorder="1" applyAlignment="1">
      <alignment horizontal="right"/>
    </xf>
    <xf numFmtId="166" fontId="6" fillId="7" borderId="0" xfId="2" applyNumberFormat="1" applyFont="1" applyFill="1" applyBorder="1" applyAlignment="1">
      <alignment horizontal="right"/>
    </xf>
    <xf numFmtId="0" fontId="7" fillId="0" borderId="8" xfId="0" applyNumberFormat="1" applyFont="1" applyBorder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7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right"/>
    </xf>
    <xf numFmtId="0" fontId="7" fillId="0" borderId="0" xfId="0" applyNumberFormat="1" applyFont="1"/>
    <xf numFmtId="0" fontId="6" fillId="2" borderId="8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7" fontId="7" fillId="2" borderId="0" xfId="0" applyNumberFormat="1" applyFont="1" applyFill="1" applyAlignment="1">
      <alignment horizontal="right"/>
    </xf>
    <xf numFmtId="5" fontId="7" fillId="2" borderId="0" xfId="0" applyNumberFormat="1" applyFont="1" applyFill="1" applyAlignment="1">
      <alignment horizontal="right"/>
    </xf>
    <xf numFmtId="5" fontId="7" fillId="2" borderId="0" xfId="2" applyNumberFormat="1" applyFont="1" applyFill="1" applyBorder="1" applyAlignment="1">
      <alignment horizontal="right"/>
    </xf>
    <xf numFmtId="5" fontId="8" fillId="2" borderId="0" xfId="2" applyNumberFormat="1" applyFont="1" applyFill="1" applyBorder="1" applyAlignment="1">
      <alignment horizontal="right"/>
    </xf>
    <xf numFmtId="5" fontId="7" fillId="2" borderId="9" xfId="2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right"/>
    </xf>
    <xf numFmtId="6" fontId="7" fillId="5" borderId="11" xfId="2" applyNumberFormat="1" applyFont="1" applyFill="1" applyBorder="1" applyAlignment="1">
      <alignment horizontal="right"/>
    </xf>
    <xf numFmtId="0" fontId="7" fillId="0" borderId="0" xfId="2" applyNumberFormat="1" applyFont="1" applyBorder="1" applyAlignment="1">
      <alignment horizontal="center"/>
    </xf>
    <xf numFmtId="7" fontId="7" fillId="0" borderId="0" xfId="2" applyNumberFormat="1" applyFont="1" applyBorder="1" applyAlignment="1">
      <alignment horizontal="right"/>
    </xf>
    <xf numFmtId="5" fontId="7" fillId="0" borderId="0" xfId="0" applyNumberFormat="1" applyFont="1"/>
    <xf numFmtId="166" fontId="7" fillId="7" borderId="11" xfId="2" applyNumberFormat="1" applyFont="1" applyFill="1" applyBorder="1" applyAlignment="1">
      <alignment horizontal="right"/>
    </xf>
    <xf numFmtId="0" fontId="7" fillId="5" borderId="11" xfId="0" applyFont="1" applyFill="1" applyBorder="1" applyAlignment="1">
      <alignment horizontal="center"/>
    </xf>
    <xf numFmtId="0" fontId="7" fillId="0" borderId="0" xfId="1" applyNumberFormat="1" applyFont="1" applyBorder="1" applyAlignment="1">
      <alignment horizontal="right"/>
    </xf>
    <xf numFmtId="10" fontId="7" fillId="0" borderId="1" xfId="3" applyNumberFormat="1" applyFont="1" applyBorder="1" applyAlignment="1">
      <alignment horizontal="right"/>
    </xf>
    <xf numFmtId="164" fontId="7" fillId="5" borderId="11" xfId="1" applyNumberFormat="1" applyFont="1" applyFill="1" applyBorder="1" applyAlignment="1">
      <alignment horizontal="right"/>
    </xf>
    <xf numFmtId="164" fontId="7" fillId="0" borderId="0" xfId="0" applyNumberFormat="1" applyFont="1"/>
    <xf numFmtId="5" fontId="7" fillId="5" borderId="11" xfId="0" applyNumberFormat="1" applyFont="1" applyFill="1" applyBorder="1"/>
    <xf numFmtId="7" fontId="7" fillId="0" borderId="0" xfId="1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4" xfId="0" applyFont="1" applyBorder="1"/>
    <xf numFmtId="6" fontId="7" fillId="0" borderId="4" xfId="0" applyNumberFormat="1" applyFont="1" applyBorder="1" applyAlignment="1">
      <alignment horizontal="center"/>
    </xf>
    <xf numFmtId="6" fontId="7" fillId="5" borderId="11" xfId="0" applyNumberFormat="1" applyFont="1" applyFill="1" applyBorder="1" applyAlignment="1">
      <alignment horizontal="center"/>
    </xf>
    <xf numFmtId="7" fontId="7" fillId="0" borderId="4" xfId="0" applyNumberFormat="1" applyFont="1" applyBorder="1" applyAlignment="1">
      <alignment horizontal="right"/>
    </xf>
    <xf numFmtId="6" fontId="7" fillId="0" borderId="4" xfId="0" applyNumberFormat="1" applyFont="1" applyBorder="1" applyAlignment="1">
      <alignment horizontal="right"/>
    </xf>
    <xf numFmtId="6" fontId="7" fillId="0" borderId="0" xfId="2" applyNumberFormat="1" applyFont="1" applyBorder="1" applyAlignment="1">
      <alignment horizontal="right"/>
    </xf>
    <xf numFmtId="5" fontId="7" fillId="0" borderId="6" xfId="0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ood, Jamie" id="{2DC13AED-FD40-4F48-AD16-5EAC956730BD}" userId="S::jamie.wood@seattle.gov::e3de187c-4e66-48a8-b200-bc49aafe24a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3-07-20T17:07:24.84" personId="{2DC13AED-FD40-4F48-AD16-5EAC956730BD}" id="{6B81E38A-37CE-4B2B-A62C-260183440882}">
    <text>This list may not be applicable to all properties.  This list may be edited to property's unique features.</text>
  </threadedComment>
  <threadedComment ref="J6" dT="2023-07-20T17:08:33.43" personId="{2DC13AED-FD40-4F48-AD16-5EAC956730BD}" id="{9A35BAA0-35DD-431C-AA99-EAA9A7F99BE2}">
    <text xml:space="preserve">Enter in the planned or expected expenditures for each year.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"/>
  <sheetViews>
    <sheetView showZeros="0" tabSelected="1" zoomScale="80" zoomScaleNormal="80" zoomScaleSheetLayoutView="100" zoomScalePageLayoutView="46" workbookViewId="0">
      <selection activeCell="K97" sqref="K97"/>
    </sheetView>
  </sheetViews>
  <sheetFormatPr defaultRowHeight="12.75"/>
  <cols>
    <col min="1" max="1" width="36.85546875" style="35" customWidth="1"/>
    <col min="2" max="2" width="38.140625" style="35" customWidth="1"/>
    <col min="3" max="4" width="8.5703125" style="32" customWidth="1"/>
    <col min="5" max="5" width="8" style="32" customWidth="1"/>
    <col min="6" max="6" width="6.42578125" style="32" customWidth="1"/>
    <col min="7" max="7" width="10.85546875" style="33" customWidth="1"/>
    <col min="8" max="8" width="10.140625" style="34" customWidth="1"/>
    <col min="9" max="9" width="3.42578125" style="114" customWidth="1"/>
    <col min="10" max="29" width="10.7109375" style="114" customWidth="1"/>
    <col min="30" max="16384" width="9.140625" style="35"/>
  </cols>
  <sheetData>
    <row r="1" spans="1:29" s="29" customFormat="1" ht="18.75" customHeight="1">
      <c r="A1" s="21" t="s">
        <v>0</v>
      </c>
      <c r="B1" s="22"/>
      <c r="C1" s="23"/>
      <c r="D1" s="23"/>
      <c r="E1" s="23"/>
      <c r="F1" s="23"/>
      <c r="G1" s="24"/>
      <c r="H1" s="25"/>
      <c r="I1" s="26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8"/>
    </row>
    <row r="2" spans="1:29" ht="13.5" customHeight="1">
      <c r="A2" s="30" t="s">
        <v>1</v>
      </c>
      <c r="B2" s="31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7"/>
    </row>
    <row r="3" spans="1:29">
      <c r="A3" s="30" t="s">
        <v>2</v>
      </c>
      <c r="B3" s="31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4" spans="1:29">
      <c r="A4" s="30" t="s">
        <v>3</v>
      </c>
      <c r="B4" s="31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>
      <c r="A5" s="30" t="s">
        <v>4</v>
      </c>
      <c r="B5" s="31"/>
      <c r="I5" s="38">
        <v>0</v>
      </c>
      <c r="J5" s="38">
        <f>I5+1</f>
        <v>1</v>
      </c>
      <c r="K5" s="38">
        <f t="shared" ref="K5:AC5" si="0">J5+1</f>
        <v>2</v>
      </c>
      <c r="L5" s="38">
        <f t="shared" si="0"/>
        <v>3</v>
      </c>
      <c r="M5" s="38">
        <f t="shared" si="0"/>
        <v>4</v>
      </c>
      <c r="N5" s="38">
        <f t="shared" si="0"/>
        <v>5</v>
      </c>
      <c r="O5" s="38">
        <f t="shared" si="0"/>
        <v>6</v>
      </c>
      <c r="P5" s="38">
        <f t="shared" si="0"/>
        <v>7</v>
      </c>
      <c r="Q5" s="38">
        <f t="shared" si="0"/>
        <v>8</v>
      </c>
      <c r="R5" s="38">
        <f t="shared" si="0"/>
        <v>9</v>
      </c>
      <c r="S5" s="38">
        <f t="shared" si="0"/>
        <v>10</v>
      </c>
      <c r="T5" s="38">
        <f t="shared" si="0"/>
        <v>11</v>
      </c>
      <c r="U5" s="38">
        <f t="shared" si="0"/>
        <v>12</v>
      </c>
      <c r="V5" s="38">
        <f t="shared" si="0"/>
        <v>13</v>
      </c>
      <c r="W5" s="38">
        <f t="shared" si="0"/>
        <v>14</v>
      </c>
      <c r="X5" s="38">
        <f t="shared" si="0"/>
        <v>15</v>
      </c>
      <c r="Y5" s="38">
        <f t="shared" si="0"/>
        <v>16</v>
      </c>
      <c r="Z5" s="38">
        <f t="shared" si="0"/>
        <v>17</v>
      </c>
      <c r="AA5" s="38">
        <f t="shared" si="0"/>
        <v>18</v>
      </c>
      <c r="AB5" s="38">
        <f t="shared" si="0"/>
        <v>19</v>
      </c>
      <c r="AC5" s="39">
        <f t="shared" si="0"/>
        <v>20</v>
      </c>
    </row>
    <row r="6" spans="1:29" s="46" customFormat="1" ht="26.25" customHeight="1">
      <c r="A6" s="40" t="s">
        <v>5</v>
      </c>
      <c r="B6" s="41" t="s">
        <v>6</v>
      </c>
      <c r="C6" s="42" t="s">
        <v>7</v>
      </c>
      <c r="D6" s="42" t="s">
        <v>8</v>
      </c>
      <c r="E6" s="42" t="s">
        <v>9</v>
      </c>
      <c r="F6" s="42" t="s">
        <v>10</v>
      </c>
      <c r="G6" s="43" t="s">
        <v>11</v>
      </c>
      <c r="H6" s="44" t="s">
        <v>12</v>
      </c>
      <c r="I6" s="41">
        <f>B5</f>
        <v>0</v>
      </c>
      <c r="J6" s="41">
        <v>2023</v>
      </c>
      <c r="K6" s="41">
        <f>SUM(J6+1)</f>
        <v>2024</v>
      </c>
      <c r="L6" s="41">
        <f t="shared" ref="K6:Q6" si="1">SUM(K6+1)</f>
        <v>2025</v>
      </c>
      <c r="M6" s="41">
        <f t="shared" si="1"/>
        <v>2026</v>
      </c>
      <c r="N6" s="41">
        <f t="shared" si="1"/>
        <v>2027</v>
      </c>
      <c r="O6" s="41">
        <f t="shared" si="1"/>
        <v>2028</v>
      </c>
      <c r="P6" s="41">
        <f t="shared" si="1"/>
        <v>2029</v>
      </c>
      <c r="Q6" s="41">
        <f t="shared" si="1"/>
        <v>2030</v>
      </c>
      <c r="R6" s="41">
        <f>SUM(Q6+1)</f>
        <v>2031</v>
      </c>
      <c r="S6" s="41">
        <f t="shared" ref="S6:AC6" si="2">SUM(R6+1)</f>
        <v>2032</v>
      </c>
      <c r="T6" s="41">
        <f t="shared" si="2"/>
        <v>2033</v>
      </c>
      <c r="U6" s="41">
        <f t="shared" si="2"/>
        <v>2034</v>
      </c>
      <c r="V6" s="41">
        <f t="shared" si="2"/>
        <v>2035</v>
      </c>
      <c r="W6" s="41">
        <f t="shared" si="2"/>
        <v>2036</v>
      </c>
      <c r="X6" s="41">
        <f t="shared" si="2"/>
        <v>2037</v>
      </c>
      <c r="Y6" s="41">
        <f t="shared" si="2"/>
        <v>2038</v>
      </c>
      <c r="Z6" s="41">
        <f t="shared" si="2"/>
        <v>2039</v>
      </c>
      <c r="AA6" s="41">
        <f t="shared" si="2"/>
        <v>2040</v>
      </c>
      <c r="AB6" s="41">
        <f t="shared" si="2"/>
        <v>2041</v>
      </c>
      <c r="AC6" s="45">
        <f t="shared" si="2"/>
        <v>2042</v>
      </c>
    </row>
    <row r="7" spans="1:29">
      <c r="A7" s="47" t="s">
        <v>13</v>
      </c>
      <c r="B7" s="48"/>
      <c r="C7" s="49"/>
      <c r="D7" s="49"/>
      <c r="E7" s="50"/>
      <c r="F7" s="50"/>
      <c r="G7" s="51"/>
      <c r="H7" s="52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/>
    </row>
    <row r="8" spans="1:29">
      <c r="A8" s="55" t="s">
        <v>14</v>
      </c>
      <c r="B8" s="56"/>
      <c r="C8" s="57">
        <v>100</v>
      </c>
      <c r="D8" s="58">
        <f>C8-($B$5-$B$2)</f>
        <v>100</v>
      </c>
      <c r="E8" s="59"/>
      <c r="F8" s="60" t="s">
        <v>15</v>
      </c>
      <c r="G8" s="61"/>
      <c r="H8" s="62">
        <f>E8*G8</f>
        <v>0</v>
      </c>
      <c r="I8" s="63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spans="1:29">
      <c r="A9" s="55" t="s">
        <v>16</v>
      </c>
      <c r="B9" s="56"/>
      <c r="C9" s="57">
        <v>30</v>
      </c>
      <c r="D9" s="58">
        <v>10</v>
      </c>
      <c r="E9" s="59"/>
      <c r="F9" s="60" t="s">
        <v>17</v>
      </c>
      <c r="G9" s="61"/>
      <c r="H9" s="62">
        <f t="shared" ref="H9:H15" si="3">E9*G9</f>
        <v>0</v>
      </c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spans="1:29">
      <c r="A10" s="55" t="s">
        <v>18</v>
      </c>
      <c r="B10" s="56"/>
      <c r="C10" s="57">
        <v>25</v>
      </c>
      <c r="D10" s="58">
        <v>5</v>
      </c>
      <c r="E10" s="59"/>
      <c r="F10" s="60" t="s">
        <v>17</v>
      </c>
      <c r="G10" s="61"/>
      <c r="H10" s="62">
        <f t="shared" si="3"/>
        <v>0</v>
      </c>
      <c r="I10" s="63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spans="1:29">
      <c r="A11" s="55" t="s">
        <v>19</v>
      </c>
      <c r="B11" s="56"/>
      <c r="C11" s="57">
        <v>100</v>
      </c>
      <c r="D11" s="58">
        <v>80</v>
      </c>
      <c r="E11" s="59"/>
      <c r="F11" s="60" t="s">
        <v>15</v>
      </c>
      <c r="G11" s="61"/>
      <c r="H11" s="62">
        <f t="shared" si="3"/>
        <v>0</v>
      </c>
      <c r="I11" s="63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spans="1:29" ht="12" customHeight="1">
      <c r="A12" s="55" t="s">
        <v>20</v>
      </c>
      <c r="B12" s="56"/>
      <c r="C12" s="57">
        <v>50</v>
      </c>
      <c r="D12" s="58">
        <v>30</v>
      </c>
      <c r="E12" s="59"/>
      <c r="F12" s="60" t="s">
        <v>15</v>
      </c>
      <c r="G12" s="61"/>
      <c r="H12" s="62">
        <f t="shared" si="3"/>
        <v>0</v>
      </c>
      <c r="I12" s="63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spans="1:29" ht="12" customHeight="1">
      <c r="A13" s="55" t="s">
        <v>21</v>
      </c>
      <c r="B13" s="56"/>
      <c r="C13" s="57">
        <v>25</v>
      </c>
      <c r="D13" s="58">
        <f>C13-($B$5-$B$3)</f>
        <v>25</v>
      </c>
      <c r="E13" s="59"/>
      <c r="F13" s="60" t="s">
        <v>15</v>
      </c>
      <c r="G13" s="61"/>
      <c r="H13" s="62">
        <f t="shared" si="3"/>
        <v>0</v>
      </c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</row>
    <row r="14" spans="1:29" ht="12" customHeight="1">
      <c r="A14" s="55" t="s">
        <v>22</v>
      </c>
      <c r="B14" s="56"/>
      <c r="C14" s="57">
        <v>50</v>
      </c>
      <c r="D14" s="58">
        <v>30</v>
      </c>
      <c r="E14" s="59"/>
      <c r="F14" s="60" t="s">
        <v>15</v>
      </c>
      <c r="G14" s="61"/>
      <c r="H14" s="62">
        <f t="shared" si="3"/>
        <v>0</v>
      </c>
      <c r="I14" s="63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</row>
    <row r="15" spans="1:29" ht="12" customHeight="1">
      <c r="A15" s="65" t="s">
        <v>23</v>
      </c>
      <c r="B15" s="66"/>
      <c r="C15" s="57">
        <v>20</v>
      </c>
      <c r="D15" s="58">
        <f>C15-($B$5-$B$3)</f>
        <v>20</v>
      </c>
      <c r="E15" s="59"/>
      <c r="F15" s="60" t="s">
        <v>17</v>
      </c>
      <c r="G15" s="61"/>
      <c r="H15" s="62">
        <f t="shared" si="3"/>
        <v>0</v>
      </c>
      <c r="I15" s="6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29" ht="12" customHeight="1">
      <c r="A16" s="65"/>
      <c r="B16" s="66"/>
      <c r="D16" s="32">
        <v>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7"/>
    </row>
    <row r="17" spans="1:29">
      <c r="A17" s="47" t="s">
        <v>24</v>
      </c>
      <c r="B17" s="49"/>
      <c r="C17" s="68"/>
      <c r="D17" s="50">
        <v>0</v>
      </c>
      <c r="E17" s="49"/>
      <c r="F17" s="49"/>
      <c r="G17" s="69"/>
      <c r="H17" s="70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/>
    </row>
    <row r="18" spans="1:29" ht="12" customHeight="1">
      <c r="A18" s="55" t="s">
        <v>25</v>
      </c>
      <c r="B18" s="56"/>
      <c r="C18" s="57">
        <v>30</v>
      </c>
      <c r="D18" s="58">
        <f>C18-($B$5-$B$3)</f>
        <v>30</v>
      </c>
      <c r="E18" s="59"/>
      <c r="F18" s="60" t="s">
        <v>26</v>
      </c>
      <c r="G18" s="61"/>
      <c r="H18" s="62">
        <f>E18*G18</f>
        <v>0</v>
      </c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</row>
    <row r="19" spans="1:29" ht="12" customHeight="1">
      <c r="A19" s="55" t="s">
        <v>27</v>
      </c>
      <c r="B19" s="56"/>
      <c r="C19" s="57">
        <v>40</v>
      </c>
      <c r="D19" s="58">
        <f>C19-($B$5-$B$3)</f>
        <v>40</v>
      </c>
      <c r="E19" s="59"/>
      <c r="F19" s="60" t="s">
        <v>26</v>
      </c>
      <c r="G19" s="61"/>
      <c r="H19" s="62">
        <f t="shared" ref="H19:H28" si="4">E19*G19</f>
        <v>0</v>
      </c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</row>
    <row r="20" spans="1:29" ht="12" customHeight="1">
      <c r="A20" s="55" t="s">
        <v>28</v>
      </c>
      <c r="B20" s="56"/>
      <c r="C20" s="57">
        <v>50</v>
      </c>
      <c r="D20" s="58">
        <f>C20-($B$5-$B$3)</f>
        <v>50</v>
      </c>
      <c r="E20" s="59"/>
      <c r="F20" s="60" t="s">
        <v>26</v>
      </c>
      <c r="G20" s="61"/>
      <c r="H20" s="62">
        <f t="shared" si="4"/>
        <v>0</v>
      </c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</row>
    <row r="21" spans="1:29" ht="12" customHeight="1">
      <c r="A21" s="55" t="s">
        <v>29</v>
      </c>
      <c r="B21" s="56"/>
      <c r="C21" s="57">
        <v>30</v>
      </c>
      <c r="D21" s="58">
        <f>C21-($B$5-$B$3)</f>
        <v>30</v>
      </c>
      <c r="E21" s="59"/>
      <c r="F21" s="60" t="s">
        <v>30</v>
      </c>
      <c r="G21" s="61"/>
      <c r="H21" s="62">
        <f t="shared" si="4"/>
        <v>0</v>
      </c>
      <c r="I21" s="6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</row>
    <row r="22" spans="1:29" ht="12" customHeight="1">
      <c r="A22" s="55" t="s">
        <v>31</v>
      </c>
      <c r="B22" s="56"/>
      <c r="C22" s="57">
        <v>15</v>
      </c>
      <c r="D22" s="58">
        <f>C22-($B$5-$B$3)</f>
        <v>15</v>
      </c>
      <c r="E22" s="59"/>
      <c r="F22" s="60" t="s">
        <v>30</v>
      </c>
      <c r="G22" s="61"/>
      <c r="H22" s="62">
        <f t="shared" si="4"/>
        <v>0</v>
      </c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</row>
    <row r="23" spans="1:29" ht="12" customHeight="1">
      <c r="A23" s="55" t="s">
        <v>32</v>
      </c>
      <c r="B23" s="56"/>
      <c r="C23" s="57">
        <v>30</v>
      </c>
      <c r="D23" s="58">
        <f>C23-($B$5-$B$3)</f>
        <v>30</v>
      </c>
      <c r="E23" s="59"/>
      <c r="F23" s="60" t="s">
        <v>30</v>
      </c>
      <c r="G23" s="61"/>
      <c r="H23" s="62">
        <f t="shared" si="4"/>
        <v>0</v>
      </c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29" ht="12" customHeight="1">
      <c r="A24" s="55" t="s">
        <v>33</v>
      </c>
      <c r="B24" s="56"/>
      <c r="C24" s="57">
        <v>20</v>
      </c>
      <c r="D24" s="58">
        <f>C24-($B$5-$B$3)</f>
        <v>20</v>
      </c>
      <c r="E24" s="59"/>
      <c r="F24" s="60" t="s">
        <v>26</v>
      </c>
      <c r="G24" s="61"/>
      <c r="H24" s="62">
        <f t="shared" si="4"/>
        <v>0</v>
      </c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</row>
    <row r="25" spans="1:29" ht="12" customHeight="1">
      <c r="A25" s="55" t="s">
        <v>34</v>
      </c>
      <c r="B25" s="56"/>
      <c r="C25" s="57">
        <v>20</v>
      </c>
      <c r="D25" s="58">
        <f>C25-($B$5-$B$3)</f>
        <v>20</v>
      </c>
      <c r="E25" s="59"/>
      <c r="F25" s="60" t="s">
        <v>26</v>
      </c>
      <c r="G25" s="61"/>
      <c r="H25" s="62">
        <f t="shared" si="4"/>
        <v>0</v>
      </c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29" ht="12" customHeight="1">
      <c r="A26" s="55" t="s">
        <v>35</v>
      </c>
      <c r="B26" s="56"/>
      <c r="C26" s="57">
        <v>20</v>
      </c>
      <c r="D26" s="58">
        <f>C26-($B$5-$B$3)</f>
        <v>20</v>
      </c>
      <c r="E26" s="59"/>
      <c r="F26" s="60" t="s">
        <v>36</v>
      </c>
      <c r="G26" s="61"/>
      <c r="H26" s="62">
        <f t="shared" si="4"/>
        <v>0</v>
      </c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</row>
    <row r="27" spans="1:29" ht="12" customHeight="1">
      <c r="A27" s="55" t="s">
        <v>37</v>
      </c>
      <c r="B27" s="56"/>
      <c r="C27" s="57">
        <v>15</v>
      </c>
      <c r="D27" s="58">
        <f>C27-($B$5-$B$3)</f>
        <v>15</v>
      </c>
      <c r="E27" s="59"/>
      <c r="F27" s="60" t="s">
        <v>38</v>
      </c>
      <c r="G27" s="61"/>
      <c r="H27" s="62">
        <f t="shared" si="4"/>
        <v>0</v>
      </c>
      <c r="I27" s="63"/>
      <c r="J27" s="64"/>
      <c r="K27" s="71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</row>
    <row r="28" spans="1:29" ht="12" customHeight="1">
      <c r="A28" s="55" t="s">
        <v>39</v>
      </c>
      <c r="B28" s="56"/>
      <c r="C28" s="57">
        <v>30</v>
      </c>
      <c r="D28" s="58">
        <f>C28-($B$5-$B$3)</f>
        <v>30</v>
      </c>
      <c r="E28" s="59"/>
      <c r="F28" s="60" t="s">
        <v>15</v>
      </c>
      <c r="G28" s="61"/>
      <c r="H28" s="62">
        <f t="shared" si="4"/>
        <v>0</v>
      </c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29" ht="12" customHeight="1">
      <c r="A29" s="55"/>
      <c r="B29" s="56"/>
      <c r="D29" s="32">
        <v>0</v>
      </c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7"/>
    </row>
    <row r="30" spans="1:29">
      <c r="A30" s="47" t="s">
        <v>40</v>
      </c>
      <c r="B30" s="49"/>
      <c r="C30" s="49"/>
      <c r="D30" s="50">
        <v>0</v>
      </c>
      <c r="E30" s="50"/>
      <c r="F30" s="50"/>
      <c r="G30" s="51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4"/>
    </row>
    <row r="31" spans="1:29" ht="12" customHeight="1">
      <c r="A31" s="55" t="s">
        <v>41</v>
      </c>
      <c r="B31" s="56"/>
      <c r="C31" s="57">
        <v>10</v>
      </c>
      <c r="D31" s="58">
        <f>C31-($B$5-$B$3)</f>
        <v>10</v>
      </c>
      <c r="E31" s="72"/>
      <c r="F31" s="60" t="s">
        <v>26</v>
      </c>
      <c r="G31" s="61"/>
      <c r="H31" s="62">
        <f>E31*G31</f>
        <v>0</v>
      </c>
      <c r="I31" s="63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ht="12" customHeight="1">
      <c r="A32" s="55" t="s">
        <v>42</v>
      </c>
      <c r="B32" s="56"/>
      <c r="C32" s="57">
        <v>25</v>
      </c>
      <c r="D32" s="58">
        <v>10</v>
      </c>
      <c r="E32" s="72"/>
      <c r="F32" s="60" t="s">
        <v>30</v>
      </c>
      <c r="G32" s="61"/>
      <c r="H32" s="62">
        <f t="shared" ref="H32:H49" si="5">E32*G32</f>
        <v>0</v>
      </c>
      <c r="I32" s="63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</row>
    <row r="33" spans="1:29" ht="12" customHeight="1">
      <c r="A33" s="55" t="s">
        <v>43</v>
      </c>
      <c r="B33" s="56"/>
      <c r="C33" s="57">
        <v>15</v>
      </c>
      <c r="D33" s="58">
        <f>C33-($B$5-$B$3)</f>
        <v>15</v>
      </c>
      <c r="E33" s="72"/>
      <c r="F33" s="60" t="s">
        <v>26</v>
      </c>
      <c r="G33" s="61"/>
      <c r="H33" s="62">
        <f t="shared" si="5"/>
        <v>0</v>
      </c>
      <c r="I33" s="6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</row>
    <row r="34" spans="1:29" ht="12" customHeight="1">
      <c r="A34" s="55"/>
      <c r="B34" s="56"/>
      <c r="C34" s="57">
        <v>30</v>
      </c>
      <c r="D34" s="58">
        <f>C34-($B$5-$B$3)</f>
        <v>30</v>
      </c>
      <c r="E34" s="72"/>
      <c r="F34" s="60" t="s">
        <v>26</v>
      </c>
      <c r="G34" s="61"/>
      <c r="H34" s="62">
        <f t="shared" si="5"/>
        <v>0</v>
      </c>
      <c r="I34" s="6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</row>
    <row r="35" spans="1:29" ht="12" customHeight="1">
      <c r="A35" s="55"/>
      <c r="B35" s="56"/>
      <c r="C35" s="57">
        <v>7</v>
      </c>
      <c r="D35" s="58">
        <f>C35-($B$5-$B$3)</f>
        <v>7</v>
      </c>
      <c r="E35" s="72"/>
      <c r="F35" s="60" t="s">
        <v>26</v>
      </c>
      <c r="G35" s="61"/>
      <c r="H35" s="62">
        <f t="shared" si="5"/>
        <v>0</v>
      </c>
      <c r="I35" s="63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</row>
    <row r="36" spans="1:29" ht="12" customHeight="1">
      <c r="A36" s="55" t="s">
        <v>44</v>
      </c>
      <c r="B36" s="56"/>
      <c r="C36" s="57">
        <v>15</v>
      </c>
      <c r="D36" s="58">
        <f>C36-($B$5-$B$3)</f>
        <v>15</v>
      </c>
      <c r="E36" s="59"/>
      <c r="F36" s="60" t="s">
        <v>30</v>
      </c>
      <c r="G36" s="61"/>
      <c r="H36" s="62">
        <f t="shared" si="5"/>
        <v>0</v>
      </c>
      <c r="I36" s="6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</row>
    <row r="37" spans="1:29" ht="12" customHeight="1">
      <c r="A37" s="55"/>
      <c r="B37" s="56"/>
      <c r="C37" s="57">
        <v>15</v>
      </c>
      <c r="D37" s="58">
        <v>1</v>
      </c>
      <c r="E37" s="59"/>
      <c r="F37" s="60" t="s">
        <v>30</v>
      </c>
      <c r="G37" s="61"/>
      <c r="H37" s="62">
        <f t="shared" si="5"/>
        <v>0</v>
      </c>
      <c r="I37" s="63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</row>
    <row r="38" spans="1:29" ht="12" customHeight="1">
      <c r="A38" s="55"/>
      <c r="B38" s="56"/>
      <c r="C38" s="57">
        <v>15</v>
      </c>
      <c r="D38" s="58">
        <f>C38-($B$5-$B$3)</f>
        <v>15</v>
      </c>
      <c r="E38" s="59"/>
      <c r="F38" s="60" t="s">
        <v>30</v>
      </c>
      <c r="G38" s="61"/>
      <c r="H38" s="62">
        <f t="shared" si="5"/>
        <v>0</v>
      </c>
      <c r="I38" s="63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</row>
    <row r="39" spans="1:29" ht="12" customHeight="1">
      <c r="A39" s="55" t="s">
        <v>45</v>
      </c>
      <c r="B39" s="56"/>
      <c r="C39" s="57">
        <v>20</v>
      </c>
      <c r="D39" s="58">
        <f>C39-($B$5-$B$3)</f>
        <v>20</v>
      </c>
      <c r="E39" s="59"/>
      <c r="F39" s="60" t="s">
        <v>46</v>
      </c>
      <c r="G39" s="61"/>
      <c r="H39" s="62">
        <f t="shared" si="5"/>
        <v>0</v>
      </c>
      <c r="I39" s="63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</row>
    <row r="40" spans="1:29" ht="12" customHeight="1">
      <c r="A40" s="55"/>
      <c r="B40" s="56"/>
      <c r="C40" s="57">
        <v>10</v>
      </c>
      <c r="D40" s="58">
        <f>C40-($B$5-$B$3)</f>
        <v>10</v>
      </c>
      <c r="E40" s="59"/>
      <c r="F40" s="60" t="s">
        <v>46</v>
      </c>
      <c r="G40" s="61"/>
      <c r="H40" s="62">
        <f t="shared" si="5"/>
        <v>0</v>
      </c>
      <c r="I40" s="63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</row>
    <row r="41" spans="1:29" ht="12" customHeight="1">
      <c r="A41" s="55" t="s">
        <v>47</v>
      </c>
      <c r="B41" s="56"/>
      <c r="C41" s="57">
        <v>20</v>
      </c>
      <c r="D41" s="58">
        <f>C41-($B$5-$B$3)</f>
        <v>20</v>
      </c>
      <c r="E41" s="59"/>
      <c r="F41" s="60" t="s">
        <v>36</v>
      </c>
      <c r="G41" s="61"/>
      <c r="H41" s="62">
        <f t="shared" si="5"/>
        <v>0</v>
      </c>
      <c r="I41" s="6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</row>
    <row r="42" spans="1:29" ht="12" customHeight="1">
      <c r="A42" s="55" t="s">
        <v>48</v>
      </c>
      <c r="B42" s="56"/>
      <c r="C42" s="57">
        <v>25</v>
      </c>
      <c r="D42" s="58">
        <v>1</v>
      </c>
      <c r="E42" s="59"/>
      <c r="F42" s="60" t="s">
        <v>49</v>
      </c>
      <c r="G42" s="61"/>
      <c r="H42" s="62">
        <f t="shared" si="5"/>
        <v>0</v>
      </c>
      <c r="I42" s="63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</row>
    <row r="43" spans="1:29" ht="12" customHeight="1">
      <c r="A43" s="55"/>
      <c r="B43" s="56"/>
      <c r="C43" s="57">
        <v>25</v>
      </c>
      <c r="D43" s="58">
        <f>C43-($B$5-$B$3)</f>
        <v>25</v>
      </c>
      <c r="E43" s="59"/>
      <c r="F43" s="60" t="s">
        <v>49</v>
      </c>
      <c r="G43" s="61"/>
      <c r="H43" s="62">
        <f t="shared" si="5"/>
        <v>0</v>
      </c>
      <c r="I43" s="63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</row>
    <row r="44" spans="1:29" ht="12" customHeight="1">
      <c r="A44" s="55"/>
      <c r="B44" s="56"/>
      <c r="C44" s="57">
        <v>25</v>
      </c>
      <c r="D44" s="58">
        <f>C44-($B$5-$B$3)</f>
        <v>25</v>
      </c>
      <c r="E44" s="59"/>
      <c r="F44" s="60" t="s">
        <v>49</v>
      </c>
      <c r="G44" s="61"/>
      <c r="H44" s="62">
        <f t="shared" si="5"/>
        <v>0</v>
      </c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</row>
    <row r="45" spans="1:29" ht="12" customHeight="1">
      <c r="A45" s="55" t="s">
        <v>50</v>
      </c>
      <c r="B45" s="56"/>
      <c r="C45" s="57">
        <v>15</v>
      </c>
      <c r="D45" s="58">
        <v>6</v>
      </c>
      <c r="E45" s="59"/>
      <c r="F45" s="60" t="s">
        <v>26</v>
      </c>
      <c r="G45" s="61"/>
      <c r="H45" s="62">
        <f t="shared" si="5"/>
        <v>0</v>
      </c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1:29" ht="12" customHeight="1">
      <c r="A46" s="55" t="s">
        <v>51</v>
      </c>
      <c r="B46" s="56"/>
      <c r="C46" s="57">
        <v>15</v>
      </c>
      <c r="D46" s="58">
        <f>C46-($B$5-$B$3)</f>
        <v>15</v>
      </c>
      <c r="E46" s="59"/>
      <c r="F46" s="60" t="s">
        <v>36</v>
      </c>
      <c r="G46" s="61"/>
      <c r="H46" s="62">
        <f t="shared" si="5"/>
        <v>0</v>
      </c>
      <c r="I46" s="6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</row>
    <row r="47" spans="1:29" ht="12" customHeight="1">
      <c r="A47" s="55" t="s">
        <v>52</v>
      </c>
      <c r="B47" s="56"/>
      <c r="C47" s="57">
        <v>10</v>
      </c>
      <c r="D47" s="58">
        <f>C47-($B$5-$B$3)</f>
        <v>10</v>
      </c>
      <c r="E47" s="59"/>
      <c r="F47" s="60" t="s">
        <v>30</v>
      </c>
      <c r="G47" s="61"/>
      <c r="H47" s="62">
        <f t="shared" si="5"/>
        <v>0</v>
      </c>
      <c r="I47" s="6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</row>
    <row r="48" spans="1:29" ht="12" customHeight="1">
      <c r="A48" s="55" t="s">
        <v>53</v>
      </c>
      <c r="B48" s="56"/>
      <c r="C48" s="57">
        <v>30</v>
      </c>
      <c r="D48" s="58">
        <f>C48-($B$5-$B$3)</f>
        <v>30</v>
      </c>
      <c r="E48" s="59"/>
      <c r="F48" s="60" t="s">
        <v>30</v>
      </c>
      <c r="G48" s="61"/>
      <c r="H48" s="62">
        <f t="shared" si="5"/>
        <v>0</v>
      </c>
      <c r="I48" s="63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</row>
    <row r="49" spans="1:29" ht="12" customHeight="1">
      <c r="A49" s="55" t="s">
        <v>54</v>
      </c>
      <c r="B49" s="56"/>
      <c r="C49" s="57">
        <v>20</v>
      </c>
      <c r="D49" s="58">
        <f>C49-($B$5-$B$3)</f>
        <v>20</v>
      </c>
      <c r="E49" s="59"/>
      <c r="F49" s="60" t="s">
        <v>46</v>
      </c>
      <c r="G49" s="61"/>
      <c r="H49" s="62">
        <f t="shared" si="5"/>
        <v>0</v>
      </c>
      <c r="I49" s="63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</row>
    <row r="50" spans="1:29" ht="12" customHeight="1">
      <c r="A50" s="55"/>
      <c r="B50" s="56"/>
      <c r="D50" s="32">
        <v>0</v>
      </c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7"/>
    </row>
    <row r="51" spans="1:29">
      <c r="A51" s="47" t="s">
        <v>55</v>
      </c>
      <c r="B51" s="49"/>
      <c r="C51" s="49"/>
      <c r="D51" s="50">
        <v>0</v>
      </c>
      <c r="E51" s="49"/>
      <c r="F51" s="49"/>
      <c r="G51" s="69"/>
      <c r="H51" s="7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4"/>
    </row>
    <row r="52" spans="1:29" ht="12" customHeight="1">
      <c r="A52" s="55" t="s">
        <v>41</v>
      </c>
      <c r="B52" s="74"/>
      <c r="C52" s="57">
        <v>10</v>
      </c>
      <c r="D52" s="58">
        <f>C52-($B$5-$B$3)</f>
        <v>10</v>
      </c>
      <c r="E52" s="72"/>
      <c r="F52" s="60" t="s">
        <v>26</v>
      </c>
      <c r="G52" s="61"/>
      <c r="H52" s="62">
        <f>G52*E52</f>
        <v>0</v>
      </c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</row>
    <row r="53" spans="1:29" ht="12" customHeight="1">
      <c r="A53" s="55" t="s">
        <v>42</v>
      </c>
      <c r="B53" s="56"/>
      <c r="C53" s="57">
        <v>25</v>
      </c>
      <c r="D53" s="58">
        <v>10</v>
      </c>
      <c r="E53" s="72"/>
      <c r="F53" s="60" t="s">
        <v>30</v>
      </c>
      <c r="G53" s="61"/>
      <c r="H53" s="62">
        <f>G53*E53</f>
        <v>0</v>
      </c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</row>
    <row r="54" spans="1:29" ht="12" customHeight="1">
      <c r="A54" s="55" t="s">
        <v>43</v>
      </c>
      <c r="B54" s="56"/>
      <c r="C54" s="57">
        <v>15</v>
      </c>
      <c r="D54" s="58">
        <f>C54-($B$5-$B$3)</f>
        <v>15</v>
      </c>
      <c r="E54" s="72"/>
      <c r="F54" s="60" t="s">
        <v>26</v>
      </c>
      <c r="G54" s="61"/>
      <c r="H54" s="62">
        <f t="shared" ref="H54:H72" si="6">G54*E54</f>
        <v>0</v>
      </c>
      <c r="I54" s="6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  <row r="55" spans="1:29" ht="12" customHeight="1">
      <c r="A55" s="55"/>
      <c r="B55" s="56"/>
      <c r="C55" s="57">
        <v>30</v>
      </c>
      <c r="D55" s="58">
        <f>C55-($B$5-$B$3)</f>
        <v>30</v>
      </c>
      <c r="E55" s="72"/>
      <c r="F55" s="60" t="s">
        <v>26</v>
      </c>
      <c r="G55" s="61"/>
      <c r="H55" s="62">
        <f t="shared" ref="H55:H60" si="7">G55*E55</f>
        <v>0</v>
      </c>
      <c r="I55" s="6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</row>
    <row r="56" spans="1:29" ht="12" customHeight="1">
      <c r="A56" s="55"/>
      <c r="B56" s="56"/>
      <c r="C56" s="57">
        <v>30</v>
      </c>
      <c r="D56" s="58">
        <f>C56-($B$5-$B$3)</f>
        <v>30</v>
      </c>
      <c r="E56" s="72"/>
      <c r="F56" s="60" t="s">
        <v>26</v>
      </c>
      <c r="G56" s="61"/>
      <c r="H56" s="62">
        <f t="shared" si="7"/>
        <v>0</v>
      </c>
      <c r="I56" s="6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</row>
    <row r="57" spans="1:29" ht="12" customHeight="1">
      <c r="A57" s="55"/>
      <c r="B57" s="56"/>
      <c r="C57" s="57">
        <v>7</v>
      </c>
      <c r="D57" s="58">
        <f>C57-($B$5-$B$3)</f>
        <v>7</v>
      </c>
      <c r="E57" s="72"/>
      <c r="F57" s="60" t="s">
        <v>26</v>
      </c>
      <c r="G57" s="61"/>
      <c r="H57" s="62">
        <f t="shared" si="7"/>
        <v>0</v>
      </c>
      <c r="I57" s="63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</row>
    <row r="58" spans="1:29" ht="12" customHeight="1">
      <c r="A58" s="55" t="s">
        <v>44</v>
      </c>
      <c r="B58" s="56"/>
      <c r="C58" s="57">
        <v>15</v>
      </c>
      <c r="D58" s="58">
        <f>C58-($B$5-$B$3)</f>
        <v>15</v>
      </c>
      <c r="E58" s="72"/>
      <c r="F58" s="60" t="s">
        <v>30</v>
      </c>
      <c r="G58" s="61"/>
      <c r="H58" s="62">
        <f t="shared" si="7"/>
        <v>0</v>
      </c>
      <c r="I58" s="63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</row>
    <row r="59" spans="1:29" ht="12" customHeight="1">
      <c r="A59" s="55"/>
      <c r="B59" s="56"/>
      <c r="C59" s="57">
        <v>15</v>
      </c>
      <c r="D59" s="58">
        <f>C59-($B$5-$B$3)</f>
        <v>15</v>
      </c>
      <c r="E59" s="72"/>
      <c r="F59" s="60" t="s">
        <v>30</v>
      </c>
      <c r="G59" s="61"/>
      <c r="H59" s="62">
        <f t="shared" si="7"/>
        <v>0</v>
      </c>
      <c r="I59" s="63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</row>
    <row r="60" spans="1:29" ht="12" customHeight="1">
      <c r="A60" s="55"/>
      <c r="B60" s="56"/>
      <c r="C60" s="57">
        <v>15</v>
      </c>
      <c r="D60" s="58">
        <v>1</v>
      </c>
      <c r="E60" s="59"/>
      <c r="F60" s="60" t="s">
        <v>30</v>
      </c>
      <c r="G60" s="61"/>
      <c r="H60" s="62">
        <f t="shared" si="7"/>
        <v>0</v>
      </c>
      <c r="I60" s="63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</row>
    <row r="61" spans="1:29" ht="12" customHeight="1">
      <c r="A61" s="55" t="s">
        <v>56</v>
      </c>
      <c r="B61" s="56"/>
      <c r="C61" s="57">
        <v>20</v>
      </c>
      <c r="D61" s="58">
        <f>C61-($B$5-$B$3)</f>
        <v>20</v>
      </c>
      <c r="E61" s="59"/>
      <c r="F61" s="60" t="s">
        <v>46</v>
      </c>
      <c r="G61" s="61"/>
      <c r="H61" s="62">
        <f t="shared" si="6"/>
        <v>0</v>
      </c>
      <c r="I61" s="6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</row>
    <row r="62" spans="1:29" ht="12" customHeight="1">
      <c r="A62" s="55"/>
      <c r="B62" s="74"/>
      <c r="C62" s="57">
        <v>10</v>
      </c>
      <c r="D62" s="58">
        <f>C62-($B$5-$B$3)</f>
        <v>10</v>
      </c>
      <c r="E62" s="59"/>
      <c r="F62" s="60" t="s">
        <v>46</v>
      </c>
      <c r="G62" s="61"/>
      <c r="H62" s="62">
        <f>G62*E62</f>
        <v>0</v>
      </c>
      <c r="I62" s="63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</row>
    <row r="63" spans="1:29" ht="12" customHeight="1">
      <c r="A63" s="55"/>
      <c r="B63" s="56"/>
      <c r="C63" s="57">
        <v>10</v>
      </c>
      <c r="D63" s="58">
        <f>C63-($B$5-$B$3)</f>
        <v>10</v>
      </c>
      <c r="E63" s="59"/>
      <c r="F63" s="60" t="s">
        <v>46</v>
      </c>
      <c r="G63" s="61"/>
      <c r="H63" s="62">
        <f>G63*E63</f>
        <v>0</v>
      </c>
      <c r="I63" s="6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</row>
    <row r="64" spans="1:29" ht="12" customHeight="1">
      <c r="A64" s="55" t="s">
        <v>47</v>
      </c>
      <c r="B64" s="56"/>
      <c r="C64" s="57">
        <v>20</v>
      </c>
      <c r="D64" s="58">
        <f>C64-($B$5-$B$3)</f>
        <v>20</v>
      </c>
      <c r="E64" s="59"/>
      <c r="F64" s="60" t="s">
        <v>36</v>
      </c>
      <c r="G64" s="61"/>
      <c r="H64" s="62">
        <f t="shared" si="6"/>
        <v>0</v>
      </c>
      <c r="I64" s="63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</row>
    <row r="65" spans="1:29" ht="12" customHeight="1">
      <c r="A65" s="55" t="s">
        <v>57</v>
      </c>
      <c r="B65" s="56"/>
      <c r="C65" s="57">
        <v>25</v>
      </c>
      <c r="D65" s="58">
        <v>1</v>
      </c>
      <c r="E65" s="59"/>
      <c r="F65" s="60" t="s">
        <v>49</v>
      </c>
      <c r="G65" s="61"/>
      <c r="H65" s="62">
        <f t="shared" si="6"/>
        <v>0</v>
      </c>
      <c r="I65" s="6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</row>
    <row r="66" spans="1:29" ht="12" customHeight="1">
      <c r="A66" s="55"/>
      <c r="B66" s="56"/>
      <c r="C66" s="57">
        <v>25</v>
      </c>
      <c r="D66" s="58">
        <f>C66-($B$5-$B$3)</f>
        <v>25</v>
      </c>
      <c r="E66" s="59"/>
      <c r="F66" s="60" t="s">
        <v>30</v>
      </c>
      <c r="G66" s="61"/>
      <c r="H66" s="62">
        <f t="shared" si="6"/>
        <v>0</v>
      </c>
      <c r="I66" s="63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</row>
    <row r="67" spans="1:29" ht="12" customHeight="1">
      <c r="A67" s="55"/>
      <c r="B67" s="56"/>
      <c r="C67" s="57">
        <v>25</v>
      </c>
      <c r="D67" s="58">
        <f>C67-($B$5-$B$3)</f>
        <v>25</v>
      </c>
      <c r="E67" s="59"/>
      <c r="F67" s="60" t="s">
        <v>30</v>
      </c>
      <c r="G67" s="61"/>
      <c r="H67" s="62">
        <f t="shared" si="6"/>
        <v>0</v>
      </c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</row>
    <row r="68" spans="1:29" ht="12" customHeight="1">
      <c r="A68" s="55" t="s">
        <v>50</v>
      </c>
      <c r="B68" s="56"/>
      <c r="C68" s="57">
        <v>15</v>
      </c>
      <c r="D68" s="58">
        <f>C68-($B$5-$B$3)</f>
        <v>15</v>
      </c>
      <c r="E68" s="59"/>
      <c r="F68" s="60" t="s">
        <v>26</v>
      </c>
      <c r="G68" s="61"/>
      <c r="H68" s="62">
        <f>G68*E68</f>
        <v>0</v>
      </c>
      <c r="I68" s="6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</row>
    <row r="69" spans="1:29" ht="12" customHeight="1">
      <c r="A69" s="55" t="s">
        <v>51</v>
      </c>
      <c r="B69" s="56"/>
      <c r="C69" s="57">
        <v>15</v>
      </c>
      <c r="D69" s="58">
        <f>C69-($B$5-$B$3)</f>
        <v>15</v>
      </c>
      <c r="E69" s="59"/>
      <c r="F69" s="60" t="s">
        <v>36</v>
      </c>
      <c r="G69" s="61"/>
      <c r="H69" s="62">
        <f>G69*E69</f>
        <v>0</v>
      </c>
      <c r="I69" s="63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</row>
    <row r="70" spans="1:29" ht="12" customHeight="1">
      <c r="A70" s="55" t="s">
        <v>52</v>
      </c>
      <c r="B70" s="56"/>
      <c r="C70" s="57">
        <v>10</v>
      </c>
      <c r="D70" s="58">
        <f>C70-($B$5-$B$3)</f>
        <v>10</v>
      </c>
      <c r="E70" s="59"/>
      <c r="F70" s="60" t="s">
        <v>30</v>
      </c>
      <c r="G70" s="61"/>
      <c r="H70" s="62">
        <f t="shared" si="6"/>
        <v>0</v>
      </c>
      <c r="I70" s="63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</row>
    <row r="71" spans="1:29" ht="12" customHeight="1">
      <c r="A71" s="55" t="s">
        <v>58</v>
      </c>
      <c r="B71" s="56"/>
      <c r="C71" s="57">
        <v>30</v>
      </c>
      <c r="D71" s="58">
        <v>11</v>
      </c>
      <c r="E71" s="59"/>
      <c r="F71" s="60" t="s">
        <v>30</v>
      </c>
      <c r="G71" s="61"/>
      <c r="H71" s="62">
        <f t="shared" si="6"/>
        <v>0</v>
      </c>
      <c r="I71" s="6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</row>
    <row r="72" spans="1:29" ht="12" customHeight="1">
      <c r="A72" s="55" t="s">
        <v>54</v>
      </c>
      <c r="B72" s="56"/>
      <c r="C72" s="57">
        <v>10</v>
      </c>
      <c r="D72" s="58">
        <f>C72-($B$3-$B$5)</f>
        <v>10</v>
      </c>
      <c r="E72" s="59"/>
      <c r="F72" s="60" t="s">
        <v>46</v>
      </c>
      <c r="G72" s="61"/>
      <c r="H72" s="62">
        <f t="shared" si="6"/>
        <v>0</v>
      </c>
      <c r="I72" s="63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</row>
    <row r="73" spans="1:29" ht="12" customHeight="1">
      <c r="A73" s="55"/>
      <c r="B73" s="56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7"/>
    </row>
    <row r="74" spans="1:29">
      <c r="A74" s="47" t="s">
        <v>59</v>
      </c>
      <c r="B74" s="49"/>
      <c r="C74" s="49"/>
      <c r="D74" s="50">
        <v>0</v>
      </c>
      <c r="E74" s="50"/>
      <c r="F74" s="50"/>
      <c r="G74" s="51"/>
      <c r="H74" s="52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4"/>
    </row>
    <row r="75" spans="1:29" ht="12" customHeight="1">
      <c r="A75" s="55" t="s">
        <v>41</v>
      </c>
      <c r="B75" s="56"/>
      <c r="C75" s="57">
        <v>10</v>
      </c>
      <c r="D75" s="58">
        <f>C75-($B$5-$B$3)</f>
        <v>10</v>
      </c>
      <c r="E75" s="72"/>
      <c r="F75" s="60" t="s">
        <v>26</v>
      </c>
      <c r="G75" s="61"/>
      <c r="H75" s="62">
        <f>G75*E75</f>
        <v>0</v>
      </c>
      <c r="I75" s="63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</row>
    <row r="76" spans="1:29" ht="12" customHeight="1">
      <c r="A76" s="55" t="s">
        <v>43</v>
      </c>
      <c r="B76" s="56"/>
      <c r="C76" s="57">
        <v>15</v>
      </c>
      <c r="D76" s="58">
        <f>C76-($B$5-$B$3)</f>
        <v>15</v>
      </c>
      <c r="E76" s="72"/>
      <c r="F76" s="60" t="s">
        <v>26</v>
      </c>
      <c r="G76" s="61"/>
      <c r="H76" s="62">
        <f t="shared" ref="H76:H86" si="8">G76*E76</f>
        <v>0</v>
      </c>
      <c r="I76" s="63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</row>
    <row r="77" spans="1:29" ht="12" customHeight="1">
      <c r="A77" s="55"/>
      <c r="B77" s="56"/>
      <c r="C77" s="57">
        <v>30</v>
      </c>
      <c r="D77" s="58">
        <f>C77-($B$5-$B$3)</f>
        <v>30</v>
      </c>
      <c r="E77" s="72"/>
      <c r="F77" s="60" t="s">
        <v>26</v>
      </c>
      <c r="G77" s="61"/>
      <c r="H77" s="62">
        <f>G77*E77</f>
        <v>0</v>
      </c>
      <c r="I77" s="63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</row>
    <row r="78" spans="1:29" ht="12" customHeight="1">
      <c r="A78" s="55" t="s">
        <v>60</v>
      </c>
      <c r="B78" s="56"/>
      <c r="C78" s="57">
        <v>20</v>
      </c>
      <c r="D78" s="58">
        <v>11</v>
      </c>
      <c r="E78" s="59"/>
      <c r="F78" s="60" t="s">
        <v>46</v>
      </c>
      <c r="G78" s="61"/>
      <c r="H78" s="62">
        <f t="shared" si="8"/>
        <v>0</v>
      </c>
      <c r="I78" s="63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</row>
    <row r="79" spans="1:29" ht="12" customHeight="1">
      <c r="A79" s="55" t="s">
        <v>61</v>
      </c>
      <c r="B79" s="56"/>
      <c r="C79" s="57">
        <v>25</v>
      </c>
      <c r="D79" s="58">
        <v>1</v>
      </c>
      <c r="E79" s="59"/>
      <c r="F79" s="60" t="s">
        <v>30</v>
      </c>
      <c r="G79" s="61"/>
      <c r="H79" s="62">
        <f t="shared" si="8"/>
        <v>0</v>
      </c>
      <c r="I79" s="63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</row>
    <row r="80" spans="1:29" ht="12" customHeight="1">
      <c r="A80" s="55"/>
      <c r="B80" s="56"/>
      <c r="C80" s="57">
        <v>25</v>
      </c>
      <c r="D80" s="58">
        <f>C80-($B$5-$B$3)</f>
        <v>25</v>
      </c>
      <c r="E80" s="59"/>
      <c r="F80" s="60" t="s">
        <v>30</v>
      </c>
      <c r="G80" s="61"/>
      <c r="H80" s="62">
        <f t="shared" si="8"/>
        <v>0</v>
      </c>
      <c r="I80" s="63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</row>
    <row r="81" spans="1:29" ht="12" customHeight="1">
      <c r="A81" s="55"/>
      <c r="B81" s="56"/>
      <c r="C81" s="57">
        <v>25</v>
      </c>
      <c r="D81" s="58">
        <f>C81-($B$5-$B$3)</f>
        <v>25</v>
      </c>
      <c r="E81" s="59"/>
      <c r="F81" s="60" t="s">
        <v>30</v>
      </c>
      <c r="G81" s="61"/>
      <c r="H81" s="62">
        <f t="shared" si="8"/>
        <v>0</v>
      </c>
      <c r="I81" s="63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</row>
    <row r="82" spans="1:29" ht="12" customHeight="1">
      <c r="A82" s="55" t="s">
        <v>50</v>
      </c>
      <c r="B82" s="56"/>
      <c r="C82" s="57">
        <v>15</v>
      </c>
      <c r="D82" s="58">
        <f>C82-($B$5-$B$3)</f>
        <v>15</v>
      </c>
      <c r="E82" s="59"/>
      <c r="F82" s="60" t="s">
        <v>26</v>
      </c>
      <c r="G82" s="61"/>
      <c r="H82" s="62">
        <f t="shared" si="8"/>
        <v>0</v>
      </c>
      <c r="I82" s="63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</row>
    <row r="83" spans="1:29" ht="12" customHeight="1">
      <c r="A83" s="55" t="s">
        <v>52</v>
      </c>
      <c r="B83" s="56"/>
      <c r="C83" s="57">
        <v>10</v>
      </c>
      <c r="D83" s="58">
        <f>C83-($B$5-$B$3)</f>
        <v>10</v>
      </c>
      <c r="E83" s="59"/>
      <c r="F83" s="60" t="s">
        <v>30</v>
      </c>
      <c r="G83" s="61"/>
      <c r="H83" s="62">
        <f t="shared" si="8"/>
        <v>0</v>
      </c>
      <c r="I83" s="63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</row>
    <row r="84" spans="1:29" ht="12" customHeight="1">
      <c r="A84" s="55" t="s">
        <v>51</v>
      </c>
      <c r="B84" s="56"/>
      <c r="C84" s="57">
        <v>15</v>
      </c>
      <c r="D84" s="58">
        <f>C84-($B$5-$B$3)</f>
        <v>15</v>
      </c>
      <c r="E84" s="59"/>
      <c r="F84" s="60" t="s">
        <v>36</v>
      </c>
      <c r="G84" s="61"/>
      <c r="H84" s="62">
        <f t="shared" si="8"/>
        <v>0</v>
      </c>
      <c r="I84" s="63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</row>
    <row r="85" spans="1:29" ht="12" customHeight="1">
      <c r="A85" s="55" t="s">
        <v>62</v>
      </c>
      <c r="B85" s="56"/>
      <c r="C85" s="57">
        <v>30</v>
      </c>
      <c r="D85" s="58">
        <f>C85-($B$5-$B$3)</f>
        <v>30</v>
      </c>
      <c r="E85" s="59"/>
      <c r="F85" s="60" t="s">
        <v>30</v>
      </c>
      <c r="G85" s="61"/>
      <c r="H85" s="62">
        <f t="shared" si="8"/>
        <v>0</v>
      </c>
      <c r="I85" s="63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</row>
    <row r="86" spans="1:29" ht="12" customHeight="1">
      <c r="A86" s="55" t="s">
        <v>54</v>
      </c>
      <c r="B86" s="56"/>
      <c r="C86" s="57">
        <v>10</v>
      </c>
      <c r="D86" s="58">
        <f>C86-($B$5-$B$3)</f>
        <v>10</v>
      </c>
      <c r="E86" s="59"/>
      <c r="F86" s="60" t="s">
        <v>46</v>
      </c>
      <c r="G86" s="61"/>
      <c r="H86" s="62">
        <f t="shared" si="8"/>
        <v>0</v>
      </c>
      <c r="I86" s="63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</row>
    <row r="87" spans="1:29" ht="12" customHeight="1">
      <c r="A87" s="55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7"/>
    </row>
    <row r="88" spans="1:29">
      <c r="A88" s="55"/>
      <c r="B88" s="75" t="s">
        <v>63</v>
      </c>
      <c r="C88" s="76"/>
      <c r="D88" s="76"/>
      <c r="I88" s="63">
        <f t="shared" ref="I88:AC88" si="9">SUM(I8:I87)</f>
        <v>0</v>
      </c>
      <c r="J88" s="77">
        <f>SUM(J8:J86)</f>
        <v>0</v>
      </c>
      <c r="K88" s="77">
        <f t="shared" ref="K88:AC88" si="10">SUM(K8:K86)</f>
        <v>0</v>
      </c>
      <c r="L88" s="77">
        <f t="shared" si="10"/>
        <v>0</v>
      </c>
      <c r="M88" s="77">
        <f t="shared" si="10"/>
        <v>0</v>
      </c>
      <c r="N88" s="77">
        <f t="shared" si="10"/>
        <v>0</v>
      </c>
      <c r="O88" s="77">
        <f t="shared" si="10"/>
        <v>0</v>
      </c>
      <c r="P88" s="77">
        <f t="shared" si="10"/>
        <v>0</v>
      </c>
      <c r="Q88" s="77">
        <f t="shared" si="10"/>
        <v>0</v>
      </c>
      <c r="R88" s="77">
        <f t="shared" si="10"/>
        <v>0</v>
      </c>
      <c r="S88" s="77">
        <f t="shared" si="10"/>
        <v>0</v>
      </c>
      <c r="T88" s="77">
        <f t="shared" si="10"/>
        <v>0</v>
      </c>
      <c r="U88" s="77">
        <f t="shared" si="10"/>
        <v>0</v>
      </c>
      <c r="V88" s="77">
        <f t="shared" si="10"/>
        <v>0</v>
      </c>
      <c r="W88" s="77">
        <f t="shared" si="10"/>
        <v>0</v>
      </c>
      <c r="X88" s="77">
        <f t="shared" si="10"/>
        <v>0</v>
      </c>
      <c r="Y88" s="77">
        <f t="shared" si="10"/>
        <v>0</v>
      </c>
      <c r="Z88" s="77">
        <f t="shared" si="10"/>
        <v>0</v>
      </c>
      <c r="AA88" s="77">
        <f t="shared" si="10"/>
        <v>0</v>
      </c>
      <c r="AB88" s="77">
        <f t="shared" si="10"/>
        <v>0</v>
      </c>
      <c r="AC88" s="77">
        <f t="shared" si="10"/>
        <v>0</v>
      </c>
    </row>
    <row r="89" spans="1:29">
      <c r="A89" s="55"/>
      <c r="B89" s="78" t="s">
        <v>64</v>
      </c>
      <c r="E89" s="79"/>
      <c r="G89" s="33" t="s">
        <v>65</v>
      </c>
      <c r="H89" s="80">
        <v>0.03</v>
      </c>
      <c r="I89" s="81">
        <f t="shared" ref="I89:AC89" si="11">I88+I88*($H$96*(I6-$B$5))</f>
        <v>0</v>
      </c>
      <c r="J89" s="82">
        <f>J88*H89</f>
        <v>0</v>
      </c>
      <c r="K89" s="82">
        <f t="shared" ref="K89:AC89" si="12">K88*I89</f>
        <v>0</v>
      </c>
      <c r="L89" s="82">
        <f t="shared" si="12"/>
        <v>0</v>
      </c>
      <c r="M89" s="82">
        <f t="shared" si="12"/>
        <v>0</v>
      </c>
      <c r="N89" s="82">
        <f t="shared" si="12"/>
        <v>0</v>
      </c>
      <c r="O89" s="82">
        <f t="shared" si="12"/>
        <v>0</v>
      </c>
      <c r="P89" s="82">
        <f t="shared" si="12"/>
        <v>0</v>
      </c>
      <c r="Q89" s="82">
        <f t="shared" si="12"/>
        <v>0</v>
      </c>
      <c r="R89" s="82">
        <f t="shared" si="12"/>
        <v>0</v>
      </c>
      <c r="S89" s="82">
        <f t="shared" si="12"/>
        <v>0</v>
      </c>
      <c r="T89" s="82">
        <f t="shared" si="12"/>
        <v>0</v>
      </c>
      <c r="U89" s="82">
        <f t="shared" si="12"/>
        <v>0</v>
      </c>
      <c r="V89" s="82">
        <f t="shared" si="12"/>
        <v>0</v>
      </c>
      <c r="W89" s="82">
        <f t="shared" si="12"/>
        <v>0</v>
      </c>
      <c r="X89" s="82">
        <f t="shared" si="12"/>
        <v>0</v>
      </c>
      <c r="Y89" s="82">
        <f t="shared" si="12"/>
        <v>0</v>
      </c>
      <c r="Z89" s="82">
        <f t="shared" si="12"/>
        <v>0</v>
      </c>
      <c r="AA89" s="82">
        <f t="shared" si="12"/>
        <v>0</v>
      </c>
      <c r="AB89" s="82">
        <f t="shared" si="12"/>
        <v>0</v>
      </c>
      <c r="AC89" s="82">
        <f t="shared" si="12"/>
        <v>0</v>
      </c>
    </row>
    <row r="90" spans="1:29">
      <c r="A90" s="55"/>
      <c r="B90" s="83" t="s">
        <v>66</v>
      </c>
      <c r="C90" s="84"/>
      <c r="D90" s="84"/>
      <c r="E90" s="85"/>
      <c r="F90" s="86"/>
      <c r="G90" s="87" t="s">
        <v>67</v>
      </c>
      <c r="H90" s="88">
        <v>0.10100000000000001</v>
      </c>
      <c r="I90" s="89">
        <f t="shared" ref="I90:AC90" si="13">I89*$H90</f>
        <v>0</v>
      </c>
      <c r="J90" s="89">
        <f>H90*J88</f>
        <v>0</v>
      </c>
      <c r="K90" s="89">
        <f t="shared" ref="K90:AC90" si="14">I90*K88</f>
        <v>0</v>
      </c>
      <c r="L90" s="89">
        <f t="shared" si="14"/>
        <v>0</v>
      </c>
      <c r="M90" s="89">
        <f t="shared" si="14"/>
        <v>0</v>
      </c>
      <c r="N90" s="89">
        <f t="shared" si="14"/>
        <v>0</v>
      </c>
      <c r="O90" s="89">
        <f t="shared" si="14"/>
        <v>0</v>
      </c>
      <c r="P90" s="89">
        <f t="shared" si="14"/>
        <v>0</v>
      </c>
      <c r="Q90" s="89">
        <f t="shared" si="14"/>
        <v>0</v>
      </c>
      <c r="R90" s="89">
        <f t="shared" si="14"/>
        <v>0</v>
      </c>
      <c r="S90" s="89">
        <f t="shared" si="14"/>
        <v>0</v>
      </c>
      <c r="T90" s="89">
        <f t="shared" si="14"/>
        <v>0</v>
      </c>
      <c r="U90" s="89">
        <f t="shared" si="14"/>
        <v>0</v>
      </c>
      <c r="V90" s="89">
        <f t="shared" si="14"/>
        <v>0</v>
      </c>
      <c r="W90" s="89">
        <f t="shared" si="14"/>
        <v>0</v>
      </c>
      <c r="X90" s="89">
        <f t="shared" si="14"/>
        <v>0</v>
      </c>
      <c r="Y90" s="89">
        <f t="shared" si="14"/>
        <v>0</v>
      </c>
      <c r="Z90" s="89">
        <f t="shared" si="14"/>
        <v>0</v>
      </c>
      <c r="AA90" s="89">
        <f t="shared" si="14"/>
        <v>0</v>
      </c>
      <c r="AB90" s="89">
        <f t="shared" si="14"/>
        <v>0</v>
      </c>
      <c r="AC90" s="89">
        <f t="shared" si="14"/>
        <v>0</v>
      </c>
    </row>
    <row r="91" spans="1:29" ht="30" customHeight="1">
      <c r="A91" s="55"/>
      <c r="B91" s="75" t="s">
        <v>68</v>
      </c>
      <c r="C91" s="76"/>
      <c r="D91" s="76"/>
      <c r="E91" s="76"/>
      <c r="F91" s="76"/>
      <c r="G91" s="90"/>
      <c r="H91" s="91"/>
      <c r="I91" s="92">
        <f>SUM(I89:I90)</f>
        <v>0</v>
      </c>
      <c r="J91" s="93">
        <f>SUM(J88:J90)</f>
        <v>0</v>
      </c>
      <c r="K91" s="93">
        <f t="shared" ref="K91:AC91" si="15">SUM(K88:K90)</f>
        <v>0</v>
      </c>
      <c r="L91" s="93">
        <f t="shared" si="15"/>
        <v>0</v>
      </c>
      <c r="M91" s="93">
        <f t="shared" si="15"/>
        <v>0</v>
      </c>
      <c r="N91" s="93">
        <f t="shared" si="15"/>
        <v>0</v>
      </c>
      <c r="O91" s="93">
        <f t="shared" si="15"/>
        <v>0</v>
      </c>
      <c r="P91" s="93">
        <f t="shared" si="15"/>
        <v>0</v>
      </c>
      <c r="Q91" s="93">
        <f t="shared" si="15"/>
        <v>0</v>
      </c>
      <c r="R91" s="93">
        <f t="shared" si="15"/>
        <v>0</v>
      </c>
      <c r="S91" s="93">
        <f t="shared" si="15"/>
        <v>0</v>
      </c>
      <c r="T91" s="93">
        <f t="shared" si="15"/>
        <v>0</v>
      </c>
      <c r="U91" s="93">
        <f t="shared" si="15"/>
        <v>0</v>
      </c>
      <c r="V91" s="93">
        <f t="shared" si="15"/>
        <v>0</v>
      </c>
      <c r="W91" s="93">
        <f t="shared" si="15"/>
        <v>0</v>
      </c>
      <c r="X91" s="93">
        <f t="shared" si="15"/>
        <v>0</v>
      </c>
      <c r="Y91" s="93">
        <f t="shared" si="15"/>
        <v>0</v>
      </c>
      <c r="Z91" s="93">
        <f t="shared" si="15"/>
        <v>0</v>
      </c>
      <c r="AA91" s="93">
        <f t="shared" si="15"/>
        <v>0</v>
      </c>
      <c r="AB91" s="93">
        <f t="shared" si="15"/>
        <v>0</v>
      </c>
      <c r="AC91" s="93">
        <f t="shared" si="15"/>
        <v>0</v>
      </c>
    </row>
    <row r="92" spans="1:29" ht="30" customHeight="1">
      <c r="A92" s="55"/>
      <c r="B92" s="75"/>
      <c r="C92" s="76"/>
      <c r="D92" s="76"/>
      <c r="E92" s="76"/>
      <c r="F92" s="76"/>
      <c r="G92" s="90"/>
      <c r="H92" s="91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</row>
    <row r="93" spans="1:29" s="101" customFormat="1">
      <c r="A93" s="94"/>
      <c r="B93" s="95"/>
      <c r="C93" s="96"/>
      <c r="D93" s="96"/>
      <c r="E93" s="97"/>
      <c r="F93" s="97"/>
      <c r="G93" s="98"/>
      <c r="H93" s="98"/>
      <c r="I93" s="99"/>
      <c r="J93" s="100">
        <f>J6</f>
        <v>2023</v>
      </c>
      <c r="K93" s="100">
        <f t="shared" ref="K93:AC93" si="16">K6</f>
        <v>2024</v>
      </c>
      <c r="L93" s="100">
        <f t="shared" si="16"/>
        <v>2025</v>
      </c>
      <c r="M93" s="100">
        <f t="shared" si="16"/>
        <v>2026</v>
      </c>
      <c r="N93" s="100">
        <f t="shared" si="16"/>
        <v>2027</v>
      </c>
      <c r="O93" s="100">
        <f t="shared" si="16"/>
        <v>2028</v>
      </c>
      <c r="P93" s="100">
        <f t="shared" si="16"/>
        <v>2029</v>
      </c>
      <c r="Q93" s="100">
        <f t="shared" si="16"/>
        <v>2030</v>
      </c>
      <c r="R93" s="100">
        <f t="shared" si="16"/>
        <v>2031</v>
      </c>
      <c r="S93" s="100">
        <f t="shared" si="16"/>
        <v>2032</v>
      </c>
      <c r="T93" s="100">
        <f t="shared" si="16"/>
        <v>2033</v>
      </c>
      <c r="U93" s="100">
        <f t="shared" si="16"/>
        <v>2034</v>
      </c>
      <c r="V93" s="100">
        <f t="shared" si="16"/>
        <v>2035</v>
      </c>
      <c r="W93" s="100">
        <f t="shared" si="16"/>
        <v>2036</v>
      </c>
      <c r="X93" s="100">
        <f t="shared" si="16"/>
        <v>2037</v>
      </c>
      <c r="Y93" s="100">
        <f t="shared" si="16"/>
        <v>2038</v>
      </c>
      <c r="Z93" s="100">
        <f t="shared" si="16"/>
        <v>2039</v>
      </c>
      <c r="AA93" s="100">
        <f t="shared" si="16"/>
        <v>2040</v>
      </c>
      <c r="AB93" s="100">
        <f t="shared" si="16"/>
        <v>2041</v>
      </c>
      <c r="AC93" s="100">
        <f t="shared" si="16"/>
        <v>2042</v>
      </c>
    </row>
    <row r="94" spans="1:29">
      <c r="A94" s="102" t="s">
        <v>69</v>
      </c>
      <c r="B94" s="103"/>
      <c r="C94" s="104"/>
      <c r="D94" s="104"/>
      <c r="E94" s="104"/>
      <c r="F94" s="104"/>
      <c r="G94" s="105"/>
      <c r="H94" s="106"/>
      <c r="I94" s="107"/>
      <c r="J94" s="107"/>
      <c r="K94" s="108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9"/>
    </row>
    <row r="95" spans="1:29" ht="12.75" customHeight="1">
      <c r="A95" s="110" t="s">
        <v>70</v>
      </c>
      <c r="D95" s="111"/>
      <c r="E95" s="112"/>
      <c r="F95" s="112"/>
      <c r="G95" s="113"/>
      <c r="I95" s="114">
        <f>D95</f>
        <v>0</v>
      </c>
      <c r="J95" s="111">
        <f>D95+D96+D97-D98</f>
        <v>0</v>
      </c>
      <c r="K95" s="115">
        <f>J99</f>
        <v>0</v>
      </c>
      <c r="L95" s="115">
        <f t="shared" ref="L95:AC95" si="17">K99</f>
        <v>0</v>
      </c>
      <c r="M95" s="115">
        <f t="shared" si="17"/>
        <v>0</v>
      </c>
      <c r="N95" s="115">
        <f t="shared" si="17"/>
        <v>0</v>
      </c>
      <c r="O95" s="115">
        <f t="shared" si="17"/>
        <v>0</v>
      </c>
      <c r="P95" s="115">
        <f t="shared" si="17"/>
        <v>0</v>
      </c>
      <c r="Q95" s="115">
        <f t="shared" si="17"/>
        <v>0</v>
      </c>
      <c r="R95" s="115">
        <f t="shared" si="17"/>
        <v>0</v>
      </c>
      <c r="S95" s="115">
        <f t="shared" si="17"/>
        <v>0</v>
      </c>
      <c r="T95" s="115">
        <f t="shared" si="17"/>
        <v>0</v>
      </c>
      <c r="U95" s="115">
        <f t="shared" si="17"/>
        <v>0</v>
      </c>
      <c r="V95" s="115">
        <f t="shared" si="17"/>
        <v>0</v>
      </c>
      <c r="W95" s="115">
        <f t="shared" si="17"/>
        <v>0</v>
      </c>
      <c r="X95" s="115">
        <f t="shared" si="17"/>
        <v>0</v>
      </c>
      <c r="Y95" s="115">
        <f t="shared" si="17"/>
        <v>0</v>
      </c>
      <c r="Z95" s="115">
        <f t="shared" si="17"/>
        <v>0</v>
      </c>
      <c r="AA95" s="115">
        <f t="shared" si="17"/>
        <v>0</v>
      </c>
      <c r="AB95" s="115">
        <f t="shared" si="17"/>
        <v>0</v>
      </c>
      <c r="AC95" s="115">
        <f t="shared" si="17"/>
        <v>0</v>
      </c>
    </row>
    <row r="96" spans="1:29" ht="12.75" customHeight="1">
      <c r="A96" s="110" t="s">
        <v>71</v>
      </c>
      <c r="D96" s="116"/>
      <c r="E96" s="79"/>
      <c r="F96" s="35"/>
      <c r="G96" s="117" t="s">
        <v>72</v>
      </c>
      <c r="H96" s="118">
        <v>0.03</v>
      </c>
      <c r="I96" s="63">
        <f>IF(D95&lt;0,0,D95*$H$96)</f>
        <v>0</v>
      </c>
      <c r="J96" s="64">
        <f t="shared" ref="J96:AC96" si="18">IF(J95&lt;0,0,J95*$H$96)</f>
        <v>0</v>
      </c>
      <c r="K96" s="64"/>
      <c r="L96" s="64">
        <f t="shared" si="18"/>
        <v>0</v>
      </c>
      <c r="M96" s="64">
        <f t="shared" si="18"/>
        <v>0</v>
      </c>
      <c r="N96" s="64">
        <f t="shared" si="18"/>
        <v>0</v>
      </c>
      <c r="O96" s="64">
        <f t="shared" si="18"/>
        <v>0</v>
      </c>
      <c r="P96" s="64">
        <f t="shared" si="18"/>
        <v>0</v>
      </c>
      <c r="Q96" s="64">
        <f t="shared" si="18"/>
        <v>0</v>
      </c>
      <c r="R96" s="64">
        <f t="shared" si="18"/>
        <v>0</v>
      </c>
      <c r="S96" s="64">
        <f t="shared" si="18"/>
        <v>0</v>
      </c>
      <c r="T96" s="64">
        <f t="shared" si="18"/>
        <v>0</v>
      </c>
      <c r="U96" s="64">
        <f t="shared" si="18"/>
        <v>0</v>
      </c>
      <c r="V96" s="64">
        <f t="shared" si="18"/>
        <v>0</v>
      </c>
      <c r="W96" s="64">
        <f t="shared" si="18"/>
        <v>0</v>
      </c>
      <c r="X96" s="64">
        <f t="shared" si="18"/>
        <v>0</v>
      </c>
      <c r="Y96" s="64">
        <f t="shared" si="18"/>
        <v>0</v>
      </c>
      <c r="Z96" s="64">
        <f t="shared" si="18"/>
        <v>0</v>
      </c>
      <c r="AA96" s="64">
        <f t="shared" si="18"/>
        <v>0</v>
      </c>
      <c r="AB96" s="64">
        <f t="shared" si="18"/>
        <v>0</v>
      </c>
      <c r="AC96" s="64">
        <f t="shared" si="18"/>
        <v>0</v>
      </c>
    </row>
    <row r="97" spans="1:29" ht="12.75" customHeight="1">
      <c r="A97" s="110" t="s">
        <v>73</v>
      </c>
      <c r="C97" s="78" t="s">
        <v>74</v>
      </c>
      <c r="D97" s="119"/>
      <c r="E97" s="79"/>
      <c r="F97" s="35"/>
      <c r="G97" s="117" t="s">
        <v>75</v>
      </c>
      <c r="H97" s="118">
        <v>3.5000000000000003E-2</v>
      </c>
      <c r="I97" s="120">
        <f>$D$98*$D97</f>
        <v>0</v>
      </c>
      <c r="J97" s="121">
        <f t="shared" ref="J97:AC97" si="19">I97+(I97*$H97)</f>
        <v>0</v>
      </c>
      <c r="K97" s="121">
        <f t="shared" si="19"/>
        <v>0</v>
      </c>
      <c r="L97" s="121">
        <f t="shared" si="19"/>
        <v>0</v>
      </c>
      <c r="M97" s="121">
        <f t="shared" si="19"/>
        <v>0</v>
      </c>
      <c r="N97" s="121">
        <f t="shared" si="19"/>
        <v>0</v>
      </c>
      <c r="O97" s="121">
        <f t="shared" si="19"/>
        <v>0</v>
      </c>
      <c r="P97" s="121">
        <f t="shared" si="19"/>
        <v>0</v>
      </c>
      <c r="Q97" s="121">
        <f t="shared" si="19"/>
        <v>0</v>
      </c>
      <c r="R97" s="121">
        <f t="shared" si="19"/>
        <v>0</v>
      </c>
      <c r="S97" s="121">
        <f t="shared" si="19"/>
        <v>0</v>
      </c>
      <c r="T97" s="121">
        <f t="shared" si="19"/>
        <v>0</v>
      </c>
      <c r="U97" s="121">
        <f t="shared" si="19"/>
        <v>0</v>
      </c>
      <c r="V97" s="121">
        <f t="shared" si="19"/>
        <v>0</v>
      </c>
      <c r="W97" s="121">
        <f t="shared" si="19"/>
        <v>0</v>
      </c>
      <c r="X97" s="121">
        <f t="shared" si="19"/>
        <v>0</v>
      </c>
      <c r="Y97" s="121">
        <f t="shared" si="19"/>
        <v>0</v>
      </c>
      <c r="Z97" s="121">
        <f t="shared" si="19"/>
        <v>0</v>
      </c>
      <c r="AA97" s="121">
        <f t="shared" si="19"/>
        <v>0</v>
      </c>
      <c r="AB97" s="121">
        <f t="shared" si="19"/>
        <v>0</v>
      </c>
      <c r="AC97" s="121">
        <f t="shared" si="19"/>
        <v>0</v>
      </c>
    </row>
    <row r="98" spans="1:29" ht="12.75" customHeight="1">
      <c r="A98" s="110" t="s">
        <v>76</v>
      </c>
      <c r="C98" s="78" t="s">
        <v>77</v>
      </c>
      <c r="D98" s="116"/>
      <c r="E98" s="79"/>
      <c r="F98" s="79"/>
      <c r="G98" s="122"/>
      <c r="I98" s="63">
        <f>-I91</f>
        <v>0</v>
      </c>
      <c r="J98" s="115">
        <f>J91</f>
        <v>0</v>
      </c>
      <c r="K98" s="115">
        <f t="shared" ref="K98:AC98" si="20">K91</f>
        <v>0</v>
      </c>
      <c r="L98" s="115">
        <f t="shared" si="20"/>
        <v>0</v>
      </c>
      <c r="M98" s="115">
        <f t="shared" si="20"/>
        <v>0</v>
      </c>
      <c r="N98" s="115">
        <f t="shared" si="20"/>
        <v>0</v>
      </c>
      <c r="O98" s="115">
        <f t="shared" si="20"/>
        <v>0</v>
      </c>
      <c r="P98" s="115">
        <f t="shared" si="20"/>
        <v>0</v>
      </c>
      <c r="Q98" s="115">
        <f t="shared" si="20"/>
        <v>0</v>
      </c>
      <c r="R98" s="115">
        <f t="shared" si="20"/>
        <v>0</v>
      </c>
      <c r="S98" s="115">
        <f t="shared" si="20"/>
        <v>0</v>
      </c>
      <c r="T98" s="115">
        <f t="shared" si="20"/>
        <v>0</v>
      </c>
      <c r="U98" s="115">
        <f t="shared" si="20"/>
        <v>0</v>
      </c>
      <c r="V98" s="115">
        <f t="shared" si="20"/>
        <v>0</v>
      </c>
      <c r="W98" s="115">
        <f t="shared" si="20"/>
        <v>0</v>
      </c>
      <c r="X98" s="115">
        <f t="shared" si="20"/>
        <v>0</v>
      </c>
      <c r="Y98" s="115">
        <f t="shared" si="20"/>
        <v>0</v>
      </c>
      <c r="Z98" s="115">
        <f t="shared" si="20"/>
        <v>0</v>
      </c>
      <c r="AA98" s="115">
        <f t="shared" si="20"/>
        <v>0</v>
      </c>
      <c r="AB98" s="115">
        <f t="shared" si="20"/>
        <v>0</v>
      </c>
      <c r="AC98" s="115">
        <f t="shared" si="20"/>
        <v>0</v>
      </c>
    </row>
    <row r="99" spans="1:29" ht="12.75" customHeight="1">
      <c r="A99" s="123" t="s">
        <v>78</v>
      </c>
      <c r="B99" s="124"/>
      <c r="C99" s="125"/>
      <c r="D99" s="126"/>
      <c r="E99" s="125"/>
      <c r="F99" s="125"/>
      <c r="G99" s="127"/>
      <c r="H99" s="128"/>
      <c r="I99" s="129">
        <f t="shared" ref="I99" si="21">SUM(I95:I98)</f>
        <v>0</v>
      </c>
      <c r="J99" s="115">
        <f>SUM(J95:J97)-J98</f>
        <v>0</v>
      </c>
      <c r="K99" s="115">
        <f t="shared" ref="K99:AC99" si="22">SUM(K95:K97)-K98</f>
        <v>0</v>
      </c>
      <c r="L99" s="115">
        <f t="shared" si="22"/>
        <v>0</v>
      </c>
      <c r="M99" s="115">
        <f t="shared" si="22"/>
        <v>0</v>
      </c>
      <c r="N99" s="115">
        <f t="shared" si="22"/>
        <v>0</v>
      </c>
      <c r="O99" s="115">
        <f t="shared" si="22"/>
        <v>0</v>
      </c>
      <c r="P99" s="115">
        <f t="shared" si="22"/>
        <v>0</v>
      </c>
      <c r="Q99" s="115">
        <f t="shared" si="22"/>
        <v>0</v>
      </c>
      <c r="R99" s="115">
        <f t="shared" si="22"/>
        <v>0</v>
      </c>
      <c r="S99" s="115">
        <f t="shared" si="22"/>
        <v>0</v>
      </c>
      <c r="T99" s="115">
        <f t="shared" si="22"/>
        <v>0</v>
      </c>
      <c r="U99" s="115">
        <f t="shared" si="22"/>
        <v>0</v>
      </c>
      <c r="V99" s="115">
        <f t="shared" si="22"/>
        <v>0</v>
      </c>
      <c r="W99" s="115">
        <f t="shared" si="22"/>
        <v>0</v>
      </c>
      <c r="X99" s="115">
        <f t="shared" si="22"/>
        <v>0</v>
      </c>
      <c r="Y99" s="115">
        <f t="shared" si="22"/>
        <v>0</v>
      </c>
      <c r="Z99" s="115">
        <f t="shared" si="22"/>
        <v>0</v>
      </c>
      <c r="AA99" s="115">
        <f t="shared" si="22"/>
        <v>0</v>
      </c>
      <c r="AB99" s="115">
        <f t="shared" si="22"/>
        <v>0</v>
      </c>
      <c r="AC99" s="115">
        <f t="shared" si="22"/>
        <v>0</v>
      </c>
    </row>
    <row r="100" spans="1:29">
      <c r="I100" s="130"/>
    </row>
  </sheetData>
  <phoneticPr fontId="0" type="noConversion"/>
  <printOptions gridLines="1"/>
  <pageMargins left="0.7" right="0.7" top="0.75" bottom="0.75" header="0.3" footer="0.3"/>
  <pageSetup paperSize="17" scale="42" orientation="landscape" r:id="rId1"/>
  <headerFooter alignWithMargins="0">
    <oddHeader>&amp;C&amp;"Arial,Bold Italic"&amp;12 20 YEAR 
CAPITAL NEEDS ASSESSMENT</oddHeader>
    <oddFooter xml:space="preserve">&amp;L&amp;8http://seattle.gov/housing/management/annualreport.htm&amp;R&amp;8&amp;D  &amp;T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>
      <selection activeCell="B18" sqref="B18"/>
    </sheetView>
  </sheetViews>
  <sheetFormatPr defaultRowHeight="12"/>
  <cols>
    <col min="1" max="1" width="4" style="1" customWidth="1"/>
    <col min="2" max="2" width="9.140625" style="1"/>
    <col min="3" max="4" width="14.5703125" style="1" customWidth="1"/>
    <col min="5" max="5" width="4.140625" style="1" customWidth="1"/>
    <col min="6" max="6" width="4" style="1" customWidth="1"/>
    <col min="7" max="7" width="6.7109375" style="3" customWidth="1"/>
    <col min="8" max="8" width="4.7109375" style="1" customWidth="1"/>
    <col min="9" max="9" width="7.28515625" style="1" customWidth="1"/>
    <col min="10" max="10" width="8.28515625" style="1" customWidth="1"/>
    <col min="11" max="16384" width="9.140625" style="1"/>
  </cols>
  <sheetData>
    <row r="1" spans="1:4">
      <c r="A1" s="1" t="s">
        <v>79</v>
      </c>
      <c r="C1" s="17" t="s">
        <v>80</v>
      </c>
      <c r="D1" s="17" t="s">
        <v>81</v>
      </c>
    </row>
    <row r="2" spans="1:4">
      <c r="B2" s="1" t="s">
        <v>82</v>
      </c>
      <c r="C2" s="1">
        <f>462-26</f>
        <v>436</v>
      </c>
      <c r="D2" s="1">
        <f>406+25+18</f>
        <v>449</v>
      </c>
    </row>
    <row r="3" spans="1:4">
      <c r="B3" s="1" t="s">
        <v>83</v>
      </c>
      <c r="C3" s="1">
        <v>560</v>
      </c>
      <c r="D3" s="1">
        <f>131+162+9</f>
        <v>302</v>
      </c>
    </row>
    <row r="4" spans="1:4">
      <c r="B4" s="1" t="s">
        <v>84</v>
      </c>
      <c r="C4" s="1">
        <v>304</v>
      </c>
      <c r="D4" s="1">
        <f>105+207+18</f>
        <v>330</v>
      </c>
    </row>
    <row r="5" spans="1:4">
      <c r="B5" s="1" t="s">
        <v>85</v>
      </c>
      <c r="C5" s="1">
        <v>267</v>
      </c>
      <c r="D5" s="1">
        <f>281+239+218</f>
        <v>738</v>
      </c>
    </row>
    <row r="6" spans="1:4">
      <c r="C6" s="2">
        <f>C2+C3+C4+C5</f>
        <v>1567</v>
      </c>
      <c r="D6" s="2">
        <f>D2+D3+D4+D5</f>
        <v>1819</v>
      </c>
    </row>
    <row r="10" spans="1:4">
      <c r="A10" s="1" t="s">
        <v>86</v>
      </c>
    </row>
    <row r="11" spans="1:4">
      <c r="B11" s="1" t="s">
        <v>40</v>
      </c>
      <c r="C11" s="1">
        <v>8</v>
      </c>
    </row>
    <row r="12" spans="1:4">
      <c r="B12" s="1" t="s">
        <v>87</v>
      </c>
      <c r="C12" s="1">
        <v>15</v>
      </c>
    </row>
    <row r="13" spans="1:4">
      <c r="B13" s="1" t="s">
        <v>88</v>
      </c>
      <c r="C13" s="1">
        <v>15</v>
      </c>
    </row>
    <row r="14" spans="1:4">
      <c r="C14" s="2">
        <f>SUM(C11:C13)</f>
        <v>38</v>
      </c>
    </row>
    <row r="16" spans="1:4">
      <c r="A16" s="1" t="s">
        <v>89</v>
      </c>
      <c r="B16" s="1" t="s">
        <v>90</v>
      </c>
      <c r="C16" s="1">
        <v>1700</v>
      </c>
    </row>
    <row r="17" spans="1:8">
      <c r="B17" s="1" t="s">
        <v>91</v>
      </c>
      <c r="C17" s="1">
        <v>131.75</v>
      </c>
    </row>
    <row r="18" spans="1:8">
      <c r="C18" s="1">
        <v>0</v>
      </c>
    </row>
    <row r="19" spans="1:8">
      <c r="C19" s="2">
        <f>SUM(C16:C18)</f>
        <v>1831.75</v>
      </c>
    </row>
    <row r="23" spans="1:8">
      <c r="A23" s="1" t="s">
        <v>92</v>
      </c>
    </row>
    <row r="24" spans="1:8">
      <c r="A24" s="1">
        <v>1</v>
      </c>
      <c r="B24" s="1" t="s">
        <v>93</v>
      </c>
      <c r="E24" s="1" t="s">
        <v>94</v>
      </c>
      <c r="H24" s="1">
        <v>0</v>
      </c>
    </row>
    <row r="25" spans="1:8">
      <c r="B25" s="1" t="s">
        <v>95</v>
      </c>
      <c r="E25" s="1" t="s">
        <v>96</v>
      </c>
      <c r="H25" s="1">
        <v>0</v>
      </c>
    </row>
    <row r="26" spans="1:8">
      <c r="B26" s="1" t="s">
        <v>97</v>
      </c>
      <c r="E26" s="1" t="s">
        <v>98</v>
      </c>
      <c r="H26" s="1">
        <v>0</v>
      </c>
    </row>
    <row r="27" spans="1:8">
      <c r="B27" s="1" t="s">
        <v>99</v>
      </c>
      <c r="E27" s="1" t="s">
        <v>100</v>
      </c>
      <c r="H27" s="1">
        <v>0</v>
      </c>
    </row>
    <row r="28" spans="1:8">
      <c r="B28" s="1" t="s">
        <v>101</v>
      </c>
      <c r="E28" s="1" t="s">
        <v>98</v>
      </c>
      <c r="H28" s="1">
        <v>0</v>
      </c>
    </row>
    <row r="30" spans="1:8">
      <c r="A30" s="1">
        <v>2</v>
      </c>
      <c r="B30" s="1" t="s">
        <v>102</v>
      </c>
      <c r="E30" s="1" t="s">
        <v>103</v>
      </c>
      <c r="H30" s="1">
        <v>0</v>
      </c>
    </row>
    <row r="31" spans="1:8">
      <c r="B31" s="1" t="s">
        <v>104</v>
      </c>
      <c r="E31" s="1" t="s">
        <v>105</v>
      </c>
      <c r="H31" s="1">
        <v>0</v>
      </c>
    </row>
    <row r="32" spans="1:8">
      <c r="B32" s="1" t="s">
        <v>106</v>
      </c>
      <c r="E32" s="1" t="s">
        <v>105</v>
      </c>
      <c r="H32" s="1">
        <v>0</v>
      </c>
    </row>
    <row r="33" spans="1:8">
      <c r="B33" s="1" t="s">
        <v>101</v>
      </c>
      <c r="E33" s="1" t="s">
        <v>105</v>
      </c>
      <c r="H33" s="1">
        <v>0</v>
      </c>
    </row>
    <row r="35" spans="1:8">
      <c r="A35" s="1">
        <v>3</v>
      </c>
      <c r="B35" s="1" t="s">
        <v>102</v>
      </c>
      <c r="E35" s="1" t="s">
        <v>103</v>
      </c>
      <c r="H35" s="1">
        <v>0</v>
      </c>
    </row>
    <row r="36" spans="1:8">
      <c r="B36" s="1" t="s">
        <v>104</v>
      </c>
      <c r="E36" s="1" t="s">
        <v>105</v>
      </c>
      <c r="H36" s="1">
        <v>0</v>
      </c>
    </row>
    <row r="37" spans="1:8">
      <c r="B37" s="1" t="s">
        <v>106</v>
      </c>
      <c r="E37" s="1" t="s">
        <v>105</v>
      </c>
      <c r="H37" s="1">
        <v>0</v>
      </c>
    </row>
    <row r="38" spans="1:8">
      <c r="B38" s="1" t="s">
        <v>101</v>
      </c>
      <c r="E38" s="1" t="s">
        <v>105</v>
      </c>
      <c r="H38" s="1">
        <v>0</v>
      </c>
    </row>
    <row r="40" spans="1:8">
      <c r="A40" s="1">
        <v>4</v>
      </c>
      <c r="B40" s="1" t="s">
        <v>102</v>
      </c>
      <c r="E40" s="1" t="s">
        <v>103</v>
      </c>
      <c r="H40" s="1">
        <v>0</v>
      </c>
    </row>
    <row r="41" spans="1:8">
      <c r="B41" s="1" t="s">
        <v>104</v>
      </c>
      <c r="E41" s="1" t="s">
        <v>105</v>
      </c>
      <c r="H41" s="1">
        <v>0</v>
      </c>
    </row>
    <row r="42" spans="1:8">
      <c r="B42" s="1" t="s">
        <v>101</v>
      </c>
      <c r="E42" s="1" t="s">
        <v>105</v>
      </c>
      <c r="H42" s="1">
        <v>0</v>
      </c>
    </row>
    <row r="44" spans="1:8">
      <c r="A44" s="1">
        <v>5</v>
      </c>
      <c r="B44" s="1" t="s">
        <v>101</v>
      </c>
      <c r="E44" s="1" t="s">
        <v>105</v>
      </c>
      <c r="H44" s="1">
        <v>0</v>
      </c>
    </row>
    <row r="46" spans="1:8">
      <c r="B46" s="1" t="s">
        <v>107</v>
      </c>
      <c r="H46" s="2">
        <f>SUM(H24:H45)</f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15"/>
  <sheetViews>
    <sheetView topLeftCell="A13" workbookViewId="0">
      <selection activeCell="N32" sqref="N32"/>
    </sheetView>
  </sheetViews>
  <sheetFormatPr defaultRowHeight="12"/>
  <cols>
    <col min="1" max="1" width="4" style="1" customWidth="1"/>
    <col min="2" max="3" width="9.140625" style="1"/>
    <col min="4" max="4" width="3.28515625" style="1" customWidth="1"/>
    <col min="5" max="5" width="4.140625" style="1" customWidth="1"/>
    <col min="6" max="6" width="4" style="1" customWidth="1"/>
    <col min="7" max="7" width="8.42578125" style="3" customWidth="1"/>
    <col min="8" max="8" width="4.7109375" style="1" customWidth="1"/>
    <col min="9" max="9" width="7.28515625" style="1" customWidth="1"/>
    <col min="10" max="10" width="8.28515625" style="1" customWidth="1"/>
    <col min="11" max="16384" width="9.140625" style="1"/>
  </cols>
  <sheetData>
    <row r="2" spans="1:8" s="5" customFormat="1">
      <c r="A2" s="5" t="s">
        <v>108</v>
      </c>
      <c r="G2" s="6"/>
    </row>
    <row r="3" spans="1:8">
      <c r="A3" s="1" t="s">
        <v>109</v>
      </c>
    </row>
    <row r="4" spans="1:8">
      <c r="B4" s="1" t="s">
        <v>110</v>
      </c>
      <c r="C4" s="1">
        <v>134</v>
      </c>
      <c r="D4" s="1" t="s">
        <v>111</v>
      </c>
      <c r="E4" s="1">
        <v>9</v>
      </c>
      <c r="F4" s="1" t="s">
        <v>112</v>
      </c>
      <c r="G4" s="3">
        <f>E4*C4</f>
        <v>1206</v>
      </c>
      <c r="H4" s="1" t="s">
        <v>113</v>
      </c>
    </row>
    <row r="5" spans="1:8">
      <c r="B5" s="1" t="s">
        <v>114</v>
      </c>
      <c r="G5" s="3">
        <v>465.81</v>
      </c>
      <c r="H5" s="1" t="s">
        <v>26</v>
      </c>
    </row>
    <row r="7" spans="1:8">
      <c r="A7" s="1" t="s">
        <v>115</v>
      </c>
    </row>
    <row r="8" spans="1:8">
      <c r="B8" s="1" t="s">
        <v>110</v>
      </c>
      <c r="C8" s="1">
        <v>10.75</v>
      </c>
      <c r="D8" s="1" t="s">
        <v>111</v>
      </c>
      <c r="E8" s="1">
        <v>9</v>
      </c>
      <c r="F8" s="1" t="s">
        <v>112</v>
      </c>
      <c r="G8" s="3">
        <f>E8*C8</f>
        <v>96.75</v>
      </c>
      <c r="H8" s="1" t="s">
        <v>113</v>
      </c>
    </row>
    <row r="9" spans="1:8">
      <c r="B9" s="1" t="s">
        <v>114</v>
      </c>
      <c r="G9" s="3">
        <v>7</v>
      </c>
      <c r="H9" s="1" t="s">
        <v>26</v>
      </c>
    </row>
    <row r="11" spans="1:8">
      <c r="A11" s="1" t="s">
        <v>116</v>
      </c>
    </row>
    <row r="12" spans="1:8">
      <c r="B12" s="1" t="s">
        <v>110</v>
      </c>
      <c r="C12" s="1">
        <v>83</v>
      </c>
      <c r="D12" s="1" t="s">
        <v>111</v>
      </c>
      <c r="E12" s="1">
        <v>9</v>
      </c>
      <c r="F12" s="1" t="s">
        <v>112</v>
      </c>
      <c r="G12" s="3">
        <f>E12*C12</f>
        <v>747</v>
      </c>
      <c r="H12" s="1" t="s">
        <v>113</v>
      </c>
    </row>
    <row r="13" spans="1:8">
      <c r="B13" s="1" t="s">
        <v>114</v>
      </c>
      <c r="G13" s="3">
        <v>321.5</v>
      </c>
      <c r="H13" s="1" t="s">
        <v>26</v>
      </c>
    </row>
    <row r="15" spans="1:8">
      <c r="A15" s="1" t="s">
        <v>117</v>
      </c>
    </row>
    <row r="16" spans="1:8">
      <c r="B16" s="1" t="s">
        <v>118</v>
      </c>
      <c r="C16" s="1">
        <v>102</v>
      </c>
      <c r="D16" s="1" t="s">
        <v>111</v>
      </c>
      <c r="E16" s="1">
        <v>9</v>
      </c>
      <c r="F16" s="1" t="s">
        <v>112</v>
      </c>
      <c r="G16" s="3">
        <f>E16*C16</f>
        <v>918</v>
      </c>
      <c r="H16" s="1" t="s">
        <v>113</v>
      </c>
    </row>
    <row r="17" spans="1:13">
      <c r="B17" s="1" t="s">
        <v>119</v>
      </c>
      <c r="G17" s="3">
        <v>408.6</v>
      </c>
      <c r="H17" s="1" t="s">
        <v>26</v>
      </c>
    </row>
    <row r="19" spans="1:13">
      <c r="A19" s="1" t="s">
        <v>120</v>
      </c>
    </row>
    <row r="20" spans="1:13">
      <c r="B20" s="1" t="s">
        <v>118</v>
      </c>
      <c r="C20" s="1">
        <v>24.9</v>
      </c>
      <c r="D20" s="1" t="s">
        <v>111</v>
      </c>
      <c r="E20" s="1">
        <v>9</v>
      </c>
      <c r="F20" s="1" t="s">
        <v>112</v>
      </c>
      <c r="G20" s="3">
        <f>E20*C20</f>
        <v>224.1</v>
      </c>
      <c r="H20" s="1" t="s">
        <v>113</v>
      </c>
    </row>
    <row r="21" spans="1:13">
      <c r="B21" s="1" t="s">
        <v>118</v>
      </c>
      <c r="C21" s="1">
        <v>68</v>
      </c>
      <c r="D21" s="1" t="s">
        <v>111</v>
      </c>
      <c r="E21" s="1">
        <v>7.5</v>
      </c>
      <c r="F21" s="1" t="s">
        <v>112</v>
      </c>
      <c r="G21" s="3">
        <f>E21*C21</f>
        <v>510</v>
      </c>
      <c r="H21" s="1" t="s">
        <v>113</v>
      </c>
    </row>
    <row r="22" spans="1:13">
      <c r="B22" s="1" t="s">
        <v>119</v>
      </c>
      <c r="G22" s="3">
        <v>153</v>
      </c>
      <c r="H22" s="1" t="s">
        <v>26</v>
      </c>
    </row>
    <row r="24" spans="1:13">
      <c r="A24" s="1" t="s">
        <v>121</v>
      </c>
    </row>
    <row r="25" spans="1:13">
      <c r="B25" s="1" t="s">
        <v>118</v>
      </c>
      <c r="C25" s="1">
        <v>91.7</v>
      </c>
      <c r="D25" s="1" t="s">
        <v>111</v>
      </c>
      <c r="E25" s="1">
        <v>7.5</v>
      </c>
      <c r="F25" s="1" t="s">
        <v>112</v>
      </c>
      <c r="G25" s="3">
        <f>E25*C25</f>
        <v>687.75</v>
      </c>
      <c r="H25" s="1" t="s">
        <v>113</v>
      </c>
    </row>
    <row r="26" spans="1:13">
      <c r="B26" s="1" t="s">
        <v>119</v>
      </c>
      <c r="G26" s="3">
        <v>219.3</v>
      </c>
      <c r="H26" s="1" t="s">
        <v>26</v>
      </c>
    </row>
    <row r="28" spans="1:13">
      <c r="A28" s="1" t="s">
        <v>122</v>
      </c>
      <c r="J28" s="1" t="s">
        <v>123</v>
      </c>
    </row>
    <row r="29" spans="1:13">
      <c r="B29" s="1" t="s">
        <v>118</v>
      </c>
      <c r="C29" s="1">
        <v>35.5</v>
      </c>
      <c r="D29" s="1" t="s">
        <v>111</v>
      </c>
      <c r="E29" s="1">
        <v>7.5</v>
      </c>
      <c r="F29" s="1" t="s">
        <v>112</v>
      </c>
      <c r="G29" s="3">
        <f>E29*C29</f>
        <v>266.25</v>
      </c>
      <c r="H29" s="1" t="s">
        <v>113</v>
      </c>
      <c r="J29" s="1" t="s">
        <v>118</v>
      </c>
      <c r="K29" s="1">
        <v>13</v>
      </c>
      <c r="L29" s="1" t="s">
        <v>111</v>
      </c>
      <c r="M29" s="1" t="s">
        <v>124</v>
      </c>
    </row>
    <row r="30" spans="1:13">
      <c r="B30" s="1" t="s">
        <v>119</v>
      </c>
      <c r="G30" s="3">
        <v>46</v>
      </c>
      <c r="H30" s="1" t="s">
        <v>26</v>
      </c>
      <c r="J30" s="1" t="s">
        <v>125</v>
      </c>
      <c r="K30" s="1">
        <v>7.5</v>
      </c>
      <c r="L30" s="1" t="s">
        <v>126</v>
      </c>
    </row>
    <row r="32" spans="1:13">
      <c r="A32" s="1" t="s">
        <v>127</v>
      </c>
    </row>
    <row r="33" spans="1:8">
      <c r="B33" s="1" t="s">
        <v>118</v>
      </c>
      <c r="C33" s="1">
        <v>22.5</v>
      </c>
      <c r="D33" s="1" t="s">
        <v>111</v>
      </c>
      <c r="E33" s="1">
        <v>7.5</v>
      </c>
      <c r="F33" s="1" t="s">
        <v>112</v>
      </c>
      <c r="G33" s="3">
        <f>E33*C33</f>
        <v>168.75</v>
      </c>
      <c r="H33" s="1" t="s">
        <v>113</v>
      </c>
    </row>
    <row r="34" spans="1:8">
      <c r="B34" s="1" t="s">
        <v>119</v>
      </c>
      <c r="G34" s="3">
        <v>15.3</v>
      </c>
      <c r="H34" s="1" t="s">
        <v>26</v>
      </c>
    </row>
    <row r="36" spans="1:8">
      <c r="A36" s="1" t="s">
        <v>128</v>
      </c>
    </row>
    <row r="37" spans="1:8">
      <c r="B37" s="1" t="s">
        <v>118</v>
      </c>
      <c r="C37" s="1">
        <v>41.5</v>
      </c>
      <c r="D37" s="1" t="s">
        <v>111</v>
      </c>
      <c r="E37" s="1">
        <v>7.5</v>
      </c>
      <c r="F37" s="1" t="s">
        <v>112</v>
      </c>
      <c r="G37" s="3">
        <f>E37*C37</f>
        <v>311.25</v>
      </c>
      <c r="H37" s="1" t="s">
        <v>113</v>
      </c>
    </row>
    <row r="38" spans="1:8">
      <c r="B38" s="1" t="s">
        <v>119</v>
      </c>
      <c r="G38" s="3">
        <v>245</v>
      </c>
      <c r="H38" s="1" t="s">
        <v>26</v>
      </c>
    </row>
    <row r="40" spans="1:8">
      <c r="A40" s="1" t="s">
        <v>129</v>
      </c>
    </row>
    <row r="41" spans="1:8">
      <c r="B41" s="1" t="s">
        <v>118</v>
      </c>
      <c r="C41" s="1">
        <v>51.3</v>
      </c>
      <c r="D41" s="1" t="s">
        <v>111</v>
      </c>
      <c r="E41" s="1">
        <v>7.5</v>
      </c>
      <c r="F41" s="1" t="s">
        <v>112</v>
      </c>
      <c r="G41" s="3">
        <f>E41*C41</f>
        <v>384.75</v>
      </c>
      <c r="H41" s="1" t="s">
        <v>113</v>
      </c>
    </row>
    <row r="42" spans="1:8">
      <c r="B42" s="1" t="s">
        <v>119</v>
      </c>
      <c r="G42" s="3">
        <v>97</v>
      </c>
      <c r="H42" s="1" t="s">
        <v>26</v>
      </c>
    </row>
    <row r="44" spans="1:8">
      <c r="A44" s="1" t="s">
        <v>130</v>
      </c>
    </row>
    <row r="45" spans="1:8">
      <c r="B45" s="1" t="s">
        <v>118</v>
      </c>
      <c r="C45" s="1">
        <v>41.5</v>
      </c>
      <c r="D45" s="1" t="s">
        <v>111</v>
      </c>
      <c r="E45" s="1">
        <v>7.5</v>
      </c>
      <c r="F45" s="1" t="s">
        <v>112</v>
      </c>
      <c r="G45" s="3">
        <f>E45*C45</f>
        <v>311.25</v>
      </c>
      <c r="H45" s="1" t="s">
        <v>113</v>
      </c>
    </row>
    <row r="46" spans="1:8">
      <c r="B46" s="1" t="s">
        <v>119</v>
      </c>
      <c r="G46" s="3">
        <v>100.7</v>
      </c>
      <c r="H46" s="1" t="s">
        <v>26</v>
      </c>
    </row>
    <row r="48" spans="1:8">
      <c r="A48" s="1" t="s">
        <v>131</v>
      </c>
    </row>
    <row r="49" spans="1:9">
      <c r="B49" s="1" t="s">
        <v>118</v>
      </c>
      <c r="C49" s="1">
        <v>39</v>
      </c>
      <c r="D49" s="1" t="s">
        <v>111</v>
      </c>
      <c r="E49" s="1">
        <v>7.5</v>
      </c>
      <c r="F49" s="1" t="s">
        <v>112</v>
      </c>
      <c r="G49" s="3">
        <f>E49*C49</f>
        <v>292.5</v>
      </c>
      <c r="H49" s="1" t="s">
        <v>113</v>
      </c>
    </row>
    <row r="50" spans="1:9">
      <c r="B50" s="1" t="s">
        <v>119</v>
      </c>
      <c r="G50" s="3">
        <v>94.5</v>
      </c>
      <c r="H50" s="1" t="s">
        <v>26</v>
      </c>
    </row>
    <row r="52" spans="1:9">
      <c r="A52" s="1" t="s">
        <v>132</v>
      </c>
    </row>
    <row r="53" spans="1:9">
      <c r="B53" s="1" t="s">
        <v>118</v>
      </c>
      <c r="C53" s="1">
        <v>40</v>
      </c>
      <c r="D53" s="1" t="s">
        <v>111</v>
      </c>
      <c r="E53" s="1">
        <v>7.5</v>
      </c>
      <c r="F53" s="1" t="s">
        <v>112</v>
      </c>
      <c r="G53" s="3">
        <f>E53*C53</f>
        <v>300</v>
      </c>
      <c r="H53" s="1" t="s">
        <v>113</v>
      </c>
    </row>
    <row r="54" spans="1:9">
      <c r="B54" s="1" t="s">
        <v>119</v>
      </c>
      <c r="G54" s="3">
        <v>92.1</v>
      </c>
      <c r="H54" s="1" t="s">
        <v>26</v>
      </c>
    </row>
    <row r="56" spans="1:9">
      <c r="A56" s="1" t="s">
        <v>133</v>
      </c>
    </row>
    <row r="57" spans="1:9">
      <c r="B57" s="1" t="s">
        <v>118</v>
      </c>
      <c r="C57" s="1">
        <v>32.5</v>
      </c>
      <c r="D57" s="1" t="s">
        <v>111</v>
      </c>
      <c r="E57" s="1">
        <v>7.5</v>
      </c>
      <c r="F57" s="1" t="s">
        <v>112</v>
      </c>
      <c r="G57" s="3">
        <f>E57*C57</f>
        <v>243.75</v>
      </c>
      <c r="H57" s="1" t="s">
        <v>113</v>
      </c>
    </row>
    <row r="58" spans="1:9">
      <c r="B58" s="1" t="s">
        <v>119</v>
      </c>
      <c r="G58" s="3">
        <v>65.8</v>
      </c>
      <c r="H58" s="1" t="s">
        <v>26</v>
      </c>
    </row>
    <row r="60" spans="1:9">
      <c r="A60" s="2" t="s">
        <v>134</v>
      </c>
      <c r="B60" s="2"/>
      <c r="C60" s="2"/>
      <c r="D60" s="2"/>
      <c r="E60" s="2"/>
      <c r="F60" s="2"/>
      <c r="G60" s="4">
        <f>SUM(G4:G58)</f>
        <v>8999.7100000000009</v>
      </c>
      <c r="H60" s="2" t="s">
        <v>26</v>
      </c>
      <c r="I60" s="2"/>
    </row>
    <row r="63" spans="1:9">
      <c r="A63" s="5" t="s">
        <v>135</v>
      </c>
    </row>
    <row r="65" spans="1:8">
      <c r="A65" s="7" t="s">
        <v>136</v>
      </c>
    </row>
    <row r="66" spans="1:8">
      <c r="A66" s="1" t="s">
        <v>109</v>
      </c>
      <c r="G66" s="3">
        <f>G5</f>
        <v>465.81</v>
      </c>
      <c r="H66" s="1" t="s">
        <v>26</v>
      </c>
    </row>
    <row r="67" spans="1:8">
      <c r="A67" s="1" t="s">
        <v>115</v>
      </c>
      <c r="G67" s="3">
        <f>G9</f>
        <v>7</v>
      </c>
      <c r="H67" s="1" t="s">
        <v>26</v>
      </c>
    </row>
    <row r="68" spans="1:8">
      <c r="A68" s="1" t="s">
        <v>137</v>
      </c>
      <c r="G68" s="3">
        <f>G22-G77</f>
        <v>94</v>
      </c>
      <c r="H68" s="1" t="s">
        <v>26</v>
      </c>
    </row>
    <row r="69" spans="1:8">
      <c r="A69" s="1" t="s">
        <v>121</v>
      </c>
      <c r="G69" s="3">
        <f>G26</f>
        <v>219.3</v>
      </c>
      <c r="H69" s="1" t="s">
        <v>26</v>
      </c>
    </row>
    <row r="70" spans="1:8">
      <c r="A70" s="1" t="s">
        <v>127</v>
      </c>
      <c r="G70" s="3">
        <f>G34</f>
        <v>15.3</v>
      </c>
      <c r="H70" s="1" t="s">
        <v>26</v>
      </c>
    </row>
    <row r="71" spans="1:8">
      <c r="A71" s="1" t="s">
        <v>138</v>
      </c>
      <c r="G71" s="3">
        <v>322</v>
      </c>
      <c r="H71" s="1" t="s">
        <v>113</v>
      </c>
    </row>
    <row r="72" spans="1:8">
      <c r="A72" s="1" t="s">
        <v>128</v>
      </c>
      <c r="G72" s="3">
        <f>G38</f>
        <v>245</v>
      </c>
      <c r="H72" s="1" t="s">
        <v>26</v>
      </c>
    </row>
    <row r="73" spans="1:8">
      <c r="A73" s="1" t="s">
        <v>129</v>
      </c>
      <c r="G73" s="3">
        <f>G42</f>
        <v>97</v>
      </c>
      <c r="H73" s="1" t="s">
        <v>26</v>
      </c>
    </row>
    <row r="74" spans="1:8">
      <c r="G74" s="4">
        <f>SUM(G66:G73)</f>
        <v>1465.4099999999999</v>
      </c>
    </row>
    <row r="75" spans="1:8">
      <c r="A75" s="7" t="s">
        <v>139</v>
      </c>
    </row>
    <row r="77" spans="1:8">
      <c r="A77" s="1" t="s">
        <v>140</v>
      </c>
      <c r="G77" s="3">
        <v>59</v>
      </c>
      <c r="H77" s="1" t="s">
        <v>26</v>
      </c>
    </row>
    <row r="78" spans="1:8">
      <c r="G78" s="4">
        <f>SUM(G76:G77)</f>
        <v>59</v>
      </c>
    </row>
    <row r="80" spans="1:8">
      <c r="A80" s="7" t="s">
        <v>141</v>
      </c>
    </row>
    <row r="81" spans="1:10">
      <c r="A81" s="1" t="s">
        <v>122</v>
      </c>
      <c r="G81" s="3">
        <f>G30</f>
        <v>46</v>
      </c>
      <c r="H81" s="1" t="s">
        <v>26</v>
      </c>
    </row>
    <row r="82" spans="1:10">
      <c r="G82" s="4">
        <f>SUM(G81:G81)</f>
        <v>46</v>
      </c>
    </row>
    <row r="84" spans="1:10">
      <c r="B84" s="1" t="s">
        <v>142</v>
      </c>
      <c r="G84" s="4"/>
      <c r="H84" s="2"/>
      <c r="I84" s="2"/>
      <c r="J84" s="4">
        <f>G74+G78+G82</f>
        <v>1570.4099999999999</v>
      </c>
    </row>
    <row r="87" spans="1:10">
      <c r="A87" s="1" t="s">
        <v>143</v>
      </c>
      <c r="G87" s="3" t="s">
        <v>144</v>
      </c>
      <c r="H87" s="1" t="s">
        <v>46</v>
      </c>
    </row>
    <row r="92" spans="1:10">
      <c r="A92" s="1" t="s">
        <v>92</v>
      </c>
    </row>
    <row r="93" spans="1:10">
      <c r="A93" s="1">
        <v>1</v>
      </c>
      <c r="B93" s="1" t="s">
        <v>93</v>
      </c>
      <c r="E93" s="1" t="s">
        <v>94</v>
      </c>
      <c r="H93" s="1">
        <v>0</v>
      </c>
    </row>
    <row r="94" spans="1:10">
      <c r="B94" s="1" t="s">
        <v>95</v>
      </c>
      <c r="E94" s="1" t="s">
        <v>96</v>
      </c>
      <c r="H94" s="1">
        <v>0</v>
      </c>
    </row>
    <row r="95" spans="1:10">
      <c r="B95" s="1" t="s">
        <v>97</v>
      </c>
      <c r="E95" s="1" t="s">
        <v>98</v>
      </c>
      <c r="H95" s="1">
        <v>0</v>
      </c>
    </row>
    <row r="96" spans="1:10">
      <c r="B96" s="1" t="s">
        <v>99</v>
      </c>
      <c r="E96" s="1" t="s">
        <v>100</v>
      </c>
      <c r="H96" s="1">
        <v>0</v>
      </c>
    </row>
    <row r="97" spans="1:8">
      <c r="B97" s="1" t="s">
        <v>101</v>
      </c>
      <c r="E97" s="1" t="s">
        <v>98</v>
      </c>
      <c r="H97" s="1">
        <v>0</v>
      </c>
    </row>
    <row r="99" spans="1:8">
      <c r="A99" s="1">
        <v>2</v>
      </c>
      <c r="B99" s="1" t="s">
        <v>102</v>
      </c>
      <c r="E99" s="1" t="s">
        <v>103</v>
      </c>
      <c r="H99" s="1">
        <v>0</v>
      </c>
    </row>
    <row r="100" spans="1:8">
      <c r="B100" s="1" t="s">
        <v>104</v>
      </c>
      <c r="E100" s="1" t="s">
        <v>105</v>
      </c>
      <c r="H100" s="1">
        <v>0</v>
      </c>
    </row>
    <row r="101" spans="1:8">
      <c r="B101" s="1" t="s">
        <v>106</v>
      </c>
      <c r="E101" s="1" t="s">
        <v>105</v>
      </c>
      <c r="H101" s="1">
        <v>0</v>
      </c>
    </row>
    <row r="102" spans="1:8">
      <c r="B102" s="1" t="s">
        <v>101</v>
      </c>
      <c r="E102" s="1" t="s">
        <v>105</v>
      </c>
      <c r="H102" s="1">
        <v>0</v>
      </c>
    </row>
    <row r="104" spans="1:8">
      <c r="A104" s="1">
        <v>3</v>
      </c>
      <c r="B104" s="1" t="s">
        <v>102</v>
      </c>
      <c r="E104" s="1" t="s">
        <v>103</v>
      </c>
      <c r="H104" s="1">
        <v>0</v>
      </c>
    </row>
    <row r="105" spans="1:8">
      <c r="B105" s="1" t="s">
        <v>104</v>
      </c>
      <c r="E105" s="1" t="s">
        <v>105</v>
      </c>
      <c r="H105" s="1">
        <v>0</v>
      </c>
    </row>
    <row r="106" spans="1:8">
      <c r="B106" s="1" t="s">
        <v>106</v>
      </c>
      <c r="E106" s="1" t="s">
        <v>105</v>
      </c>
      <c r="H106" s="1">
        <v>0</v>
      </c>
    </row>
    <row r="107" spans="1:8">
      <c r="B107" s="1" t="s">
        <v>101</v>
      </c>
      <c r="E107" s="1" t="s">
        <v>105</v>
      </c>
      <c r="H107" s="1">
        <v>0</v>
      </c>
    </row>
    <row r="109" spans="1:8">
      <c r="A109" s="1">
        <v>4</v>
      </c>
      <c r="B109" s="1" t="s">
        <v>102</v>
      </c>
      <c r="E109" s="1" t="s">
        <v>103</v>
      </c>
      <c r="H109" s="1">
        <v>0</v>
      </c>
    </row>
    <row r="110" spans="1:8">
      <c r="B110" s="1" t="s">
        <v>104</v>
      </c>
      <c r="E110" s="1" t="s">
        <v>105</v>
      </c>
      <c r="H110" s="1">
        <v>0</v>
      </c>
    </row>
    <row r="111" spans="1:8">
      <c r="B111" s="1" t="s">
        <v>101</v>
      </c>
      <c r="E111" s="1" t="s">
        <v>105</v>
      </c>
      <c r="H111" s="1">
        <v>0</v>
      </c>
    </row>
    <row r="113" spans="1:8">
      <c r="A113" s="1">
        <v>5</v>
      </c>
      <c r="B113" s="1" t="s">
        <v>101</v>
      </c>
      <c r="E113" s="1" t="s">
        <v>105</v>
      </c>
      <c r="H113" s="1">
        <v>0</v>
      </c>
    </row>
    <row r="115" spans="1:8">
      <c r="B115" s="1" t="s">
        <v>107</v>
      </c>
      <c r="H115" s="2">
        <f>SUM(H93:H114)</f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5"/>
  <sheetViews>
    <sheetView workbookViewId="0">
      <selection activeCell="L33" sqref="L33"/>
    </sheetView>
  </sheetViews>
  <sheetFormatPr defaultRowHeight="12"/>
  <cols>
    <col min="1" max="1" width="4" style="1" customWidth="1"/>
    <col min="2" max="3" width="9.140625" style="1"/>
    <col min="4" max="4" width="3.28515625" style="1" customWidth="1"/>
    <col min="5" max="5" width="4.140625" style="1" customWidth="1"/>
    <col min="6" max="6" width="4" style="1" customWidth="1"/>
    <col min="7" max="7" width="6.7109375" style="3" customWidth="1"/>
    <col min="8" max="8" width="4.7109375" style="1" customWidth="1"/>
    <col min="9" max="9" width="7.28515625" style="1" customWidth="1"/>
    <col min="10" max="10" width="8.28515625" style="1" customWidth="1"/>
    <col min="11" max="16384" width="9.140625" style="1"/>
  </cols>
  <sheetData>
    <row r="2" spans="1:8" s="5" customFormat="1">
      <c r="A2" s="5" t="s">
        <v>145</v>
      </c>
      <c r="G2" s="6"/>
    </row>
    <row r="3" spans="1:8">
      <c r="A3" s="1" t="s">
        <v>146</v>
      </c>
    </row>
    <row r="4" spans="1:8">
      <c r="B4" s="1" t="s">
        <v>110</v>
      </c>
      <c r="C4" s="1">
        <v>92.25</v>
      </c>
      <c r="D4" s="1" t="s">
        <v>111</v>
      </c>
      <c r="E4" s="1">
        <v>8.3000000000000007</v>
      </c>
      <c r="F4" s="1" t="s">
        <v>112</v>
      </c>
      <c r="G4" s="3">
        <f>E4*C4</f>
        <v>765.67500000000007</v>
      </c>
      <c r="H4" s="1" t="s">
        <v>113</v>
      </c>
    </row>
    <row r="5" spans="1:8">
      <c r="B5" s="1" t="s">
        <v>114</v>
      </c>
      <c r="G5" s="3">
        <v>443.5</v>
      </c>
      <c r="H5" s="1" t="s">
        <v>26</v>
      </c>
    </row>
    <row r="7" spans="1:8">
      <c r="A7" s="1" t="s">
        <v>147</v>
      </c>
    </row>
    <row r="8" spans="1:8">
      <c r="B8" s="1" t="s">
        <v>110</v>
      </c>
      <c r="C8" s="1">
        <v>70.2</v>
      </c>
      <c r="D8" s="1" t="s">
        <v>111</v>
      </c>
      <c r="E8" s="1">
        <v>8.3000000000000007</v>
      </c>
      <c r="F8" s="1" t="s">
        <v>112</v>
      </c>
      <c r="G8" s="3">
        <f>E8*C8</f>
        <v>582.66000000000008</v>
      </c>
      <c r="H8" s="1" t="s">
        <v>113</v>
      </c>
    </row>
    <row r="9" spans="1:8">
      <c r="B9" s="1" t="s">
        <v>114</v>
      </c>
      <c r="G9" s="3">
        <v>239.2</v>
      </c>
      <c r="H9" s="1" t="s">
        <v>26</v>
      </c>
    </row>
    <row r="11" spans="1:8">
      <c r="A11" s="1" t="s">
        <v>148</v>
      </c>
    </row>
    <row r="12" spans="1:8">
      <c r="B12" s="1" t="s">
        <v>110</v>
      </c>
      <c r="C12" s="1">
        <v>23.5</v>
      </c>
      <c r="D12" s="1" t="s">
        <v>111</v>
      </c>
      <c r="E12" s="1">
        <v>8.3000000000000007</v>
      </c>
      <c r="F12" s="1" t="s">
        <v>112</v>
      </c>
      <c r="G12" s="3">
        <f>E12*C12</f>
        <v>195.05</v>
      </c>
      <c r="H12" s="1" t="s">
        <v>113</v>
      </c>
    </row>
    <row r="13" spans="1:8">
      <c r="B13" s="1" t="s">
        <v>114</v>
      </c>
      <c r="G13" s="3">
        <v>30.3</v>
      </c>
      <c r="H13" s="1" t="s">
        <v>26</v>
      </c>
    </row>
    <row r="15" spans="1:8">
      <c r="A15" s="1" t="s">
        <v>149</v>
      </c>
    </row>
    <row r="16" spans="1:8">
      <c r="B16" s="1" t="s">
        <v>118</v>
      </c>
      <c r="C16" s="1">
        <v>31.3</v>
      </c>
      <c r="D16" s="1" t="s">
        <v>111</v>
      </c>
      <c r="E16" s="1">
        <v>8.3000000000000007</v>
      </c>
      <c r="F16" s="1" t="s">
        <v>112</v>
      </c>
      <c r="G16" s="3">
        <f>E16*C16</f>
        <v>259.79000000000002</v>
      </c>
      <c r="H16" s="1" t="s">
        <v>113</v>
      </c>
    </row>
    <row r="17" spans="1:12">
      <c r="B17" s="1" t="s">
        <v>119</v>
      </c>
      <c r="G17" s="3">
        <v>17.600000000000001</v>
      </c>
      <c r="H17" s="1" t="s">
        <v>26</v>
      </c>
    </row>
    <row r="19" spans="1:12">
      <c r="A19" s="1" t="s">
        <v>150</v>
      </c>
    </row>
    <row r="20" spans="1:12">
      <c r="B20" s="1" t="s">
        <v>118</v>
      </c>
      <c r="C20" s="1">
        <v>88.5</v>
      </c>
      <c r="D20" s="1" t="s">
        <v>111</v>
      </c>
      <c r="E20" s="1">
        <v>8.3000000000000007</v>
      </c>
      <c r="F20" s="1" t="s">
        <v>112</v>
      </c>
      <c r="G20" s="3">
        <f>E20*C20</f>
        <v>734.55000000000007</v>
      </c>
      <c r="H20" s="1" t="s">
        <v>113</v>
      </c>
    </row>
    <row r="21" spans="1:12">
      <c r="B21" s="1" t="s">
        <v>119</v>
      </c>
      <c r="G21" s="3">
        <v>207.5</v>
      </c>
      <c r="H21" s="1" t="s">
        <v>26</v>
      </c>
    </row>
    <row r="23" spans="1:12">
      <c r="A23" s="1" t="s">
        <v>151</v>
      </c>
    </row>
    <row r="24" spans="1:12">
      <c r="B24" s="1" t="s">
        <v>118</v>
      </c>
      <c r="C24" s="1">
        <v>18.149999999999999</v>
      </c>
      <c r="D24" s="1" t="s">
        <v>111</v>
      </c>
      <c r="E24" s="1">
        <v>8.3000000000000007</v>
      </c>
      <c r="F24" s="1" t="s">
        <v>112</v>
      </c>
      <c r="G24" s="3">
        <f>E24*C24</f>
        <v>150.64500000000001</v>
      </c>
      <c r="H24" s="1" t="s">
        <v>113</v>
      </c>
    </row>
    <row r="25" spans="1:12">
      <c r="B25" s="1" t="s">
        <v>119</v>
      </c>
      <c r="G25" s="3">
        <v>19</v>
      </c>
      <c r="H25" s="1" t="s">
        <v>26</v>
      </c>
    </row>
    <row r="27" spans="1:12">
      <c r="A27" s="1" t="s">
        <v>152</v>
      </c>
    </row>
    <row r="28" spans="1:12">
      <c r="B28" s="1" t="s">
        <v>118</v>
      </c>
      <c r="C28" s="1">
        <v>49.25</v>
      </c>
      <c r="D28" s="1" t="s">
        <v>111</v>
      </c>
      <c r="E28" s="1">
        <v>8.3000000000000007</v>
      </c>
      <c r="F28" s="1" t="s">
        <v>112</v>
      </c>
      <c r="G28" s="3">
        <f>E28*C28</f>
        <v>408.77500000000003</v>
      </c>
      <c r="H28" s="1" t="s">
        <v>113</v>
      </c>
    </row>
    <row r="29" spans="1:12">
      <c r="B29" s="1" t="s">
        <v>119</v>
      </c>
      <c r="G29" s="3">
        <v>131.13</v>
      </c>
      <c r="H29" s="1" t="s">
        <v>26</v>
      </c>
    </row>
    <row r="31" spans="1:12">
      <c r="A31" s="1" t="s">
        <v>153</v>
      </c>
      <c r="J31" s="1" t="s">
        <v>123</v>
      </c>
    </row>
    <row r="32" spans="1:12">
      <c r="B32" s="1" t="s">
        <v>118</v>
      </c>
      <c r="C32" s="1">
        <v>31</v>
      </c>
      <c r="D32" s="1" t="s">
        <v>111</v>
      </c>
      <c r="E32" s="1">
        <v>8.3000000000000007</v>
      </c>
      <c r="F32" s="1" t="s">
        <v>112</v>
      </c>
      <c r="G32" s="3">
        <f>E32*C32</f>
        <v>257.3</v>
      </c>
      <c r="H32" s="1" t="s">
        <v>113</v>
      </c>
      <c r="J32" s="1" t="s">
        <v>118</v>
      </c>
      <c r="K32" s="1">
        <v>6.67</v>
      </c>
      <c r="L32" s="1" t="s">
        <v>154</v>
      </c>
    </row>
    <row r="33" spans="1:11">
      <c r="B33" s="1" t="s">
        <v>119</v>
      </c>
      <c r="G33" s="3">
        <v>59.59</v>
      </c>
      <c r="H33" s="1" t="s">
        <v>26</v>
      </c>
      <c r="J33" s="1" t="s">
        <v>125</v>
      </c>
      <c r="K33" s="1">
        <v>8.3000000000000007</v>
      </c>
    </row>
    <row r="35" spans="1:11">
      <c r="A35" s="1" t="s">
        <v>155</v>
      </c>
    </row>
    <row r="36" spans="1:11">
      <c r="B36" s="1" t="s">
        <v>118</v>
      </c>
      <c r="C36" s="1">
        <v>207</v>
      </c>
      <c r="D36" s="1" t="s">
        <v>111</v>
      </c>
      <c r="E36" s="1">
        <v>8.3000000000000007</v>
      </c>
      <c r="F36" s="1" t="s">
        <v>112</v>
      </c>
      <c r="G36" s="3">
        <f>E36*C36</f>
        <v>1718.1000000000001</v>
      </c>
      <c r="H36" s="1" t="s">
        <v>113</v>
      </c>
    </row>
    <row r="37" spans="1:11">
      <c r="B37" s="1" t="s">
        <v>119</v>
      </c>
      <c r="G37" s="3">
        <v>660</v>
      </c>
      <c r="H37" s="1" t="s">
        <v>26</v>
      </c>
    </row>
    <row r="39" spans="1:11">
      <c r="A39" s="1" t="s">
        <v>156</v>
      </c>
    </row>
    <row r="40" spans="1:11">
      <c r="B40" s="1" t="s">
        <v>118</v>
      </c>
      <c r="C40" s="1">
        <v>10.5</v>
      </c>
      <c r="D40" s="1" t="s">
        <v>111</v>
      </c>
      <c r="E40" s="1">
        <v>8.3000000000000007</v>
      </c>
      <c r="F40" s="1" t="s">
        <v>112</v>
      </c>
      <c r="G40" s="3">
        <f>E40*C40</f>
        <v>87.15</v>
      </c>
      <c r="H40" s="1" t="s">
        <v>113</v>
      </c>
    </row>
    <row r="41" spans="1:11">
      <c r="B41" s="1" t="s">
        <v>119</v>
      </c>
      <c r="G41" s="3">
        <v>6.6</v>
      </c>
      <c r="H41" s="1" t="s">
        <v>26</v>
      </c>
    </row>
    <row r="43" spans="1:11">
      <c r="A43" s="2" t="s">
        <v>134</v>
      </c>
      <c r="B43" s="2"/>
      <c r="C43" s="2"/>
      <c r="D43" s="2"/>
      <c r="E43" s="2"/>
      <c r="F43" s="2"/>
      <c r="G43" s="4">
        <f>SUM(G4:G42)</f>
        <v>6974.1150000000016</v>
      </c>
      <c r="H43" s="2" t="s">
        <v>26</v>
      </c>
      <c r="I43" s="2"/>
    </row>
    <row r="46" spans="1:11">
      <c r="A46" s="5" t="s">
        <v>135</v>
      </c>
    </row>
    <row r="47" spans="1:11">
      <c r="A47" s="7" t="s">
        <v>157</v>
      </c>
    </row>
    <row r="48" spans="1:11">
      <c r="A48" s="1" t="s">
        <v>152</v>
      </c>
      <c r="G48" s="3">
        <v>131.30000000000001</v>
      </c>
      <c r="H48" s="1" t="s">
        <v>26</v>
      </c>
    </row>
    <row r="49" spans="1:8">
      <c r="A49" s="1" t="s">
        <v>158</v>
      </c>
      <c r="G49" s="3">
        <v>305.5</v>
      </c>
      <c r="H49" s="1" t="s">
        <v>26</v>
      </c>
    </row>
    <row r="50" spans="1:8">
      <c r="G50" s="4">
        <f>SUM(G48:G49)</f>
        <v>436.8</v>
      </c>
      <c r="H50" s="1" t="s">
        <v>26</v>
      </c>
    </row>
    <row r="51" spans="1:8">
      <c r="A51" s="7" t="s">
        <v>159</v>
      </c>
    </row>
    <row r="52" spans="1:8">
      <c r="A52" s="1" t="s">
        <v>158</v>
      </c>
      <c r="G52" s="3">
        <v>28</v>
      </c>
      <c r="H52" s="1" t="s">
        <v>26</v>
      </c>
    </row>
    <row r="53" spans="1:8">
      <c r="G53" s="4">
        <f>SUM(G52:G52)</f>
        <v>28</v>
      </c>
      <c r="H53" s="1" t="s">
        <v>26</v>
      </c>
    </row>
    <row r="54" spans="1:8">
      <c r="A54" s="7" t="s">
        <v>139</v>
      </c>
    </row>
    <row r="55" spans="1:8">
      <c r="A55" s="1" t="s">
        <v>160</v>
      </c>
      <c r="G55" s="3">
        <v>74</v>
      </c>
      <c r="H55" s="1" t="s">
        <v>26</v>
      </c>
    </row>
    <row r="56" spans="1:8">
      <c r="A56" s="1" t="s">
        <v>146</v>
      </c>
      <c r="G56" s="3">
        <f>G5</f>
        <v>443.5</v>
      </c>
      <c r="H56" s="1" t="s">
        <v>26</v>
      </c>
    </row>
    <row r="57" spans="1:8">
      <c r="G57" s="4">
        <f>SUM(G55:G56)</f>
        <v>517.5</v>
      </c>
      <c r="H57" s="1" t="s">
        <v>26</v>
      </c>
    </row>
    <row r="59" spans="1:8">
      <c r="A59" s="7" t="s">
        <v>136</v>
      </c>
    </row>
    <row r="60" spans="1:8">
      <c r="A60" s="1" t="s">
        <v>147</v>
      </c>
      <c r="G60" s="3">
        <f>G9</f>
        <v>239.2</v>
      </c>
      <c r="H60" s="1" t="s">
        <v>26</v>
      </c>
    </row>
    <row r="61" spans="1:8">
      <c r="A61" s="1" t="s">
        <v>161</v>
      </c>
      <c r="G61" s="3">
        <v>9.4</v>
      </c>
      <c r="H61" s="1" t="s">
        <v>26</v>
      </c>
    </row>
    <row r="62" spans="1:8">
      <c r="A62" s="1" t="s">
        <v>151</v>
      </c>
      <c r="G62" s="3">
        <f>G25</f>
        <v>19</v>
      </c>
      <c r="H62" s="1" t="s">
        <v>26</v>
      </c>
    </row>
    <row r="63" spans="1:8">
      <c r="A63" s="1" t="s">
        <v>162</v>
      </c>
      <c r="G63" s="3">
        <f>G37-G49</f>
        <v>354.5</v>
      </c>
      <c r="H63" s="1" t="s">
        <v>26</v>
      </c>
    </row>
    <row r="64" spans="1:8">
      <c r="A64" s="1" t="s">
        <v>150</v>
      </c>
      <c r="G64" s="3">
        <v>207.5</v>
      </c>
      <c r="H64" s="1" t="s">
        <v>26</v>
      </c>
    </row>
    <row r="65" spans="1:10">
      <c r="A65" s="1" t="s">
        <v>156</v>
      </c>
      <c r="G65" s="3">
        <f>G41</f>
        <v>6.6</v>
      </c>
      <c r="H65" s="1" t="s">
        <v>26</v>
      </c>
    </row>
    <row r="66" spans="1:10">
      <c r="G66" s="4">
        <f>SUM(G60:G65)</f>
        <v>836.2</v>
      </c>
      <c r="H66" s="1" t="s">
        <v>26</v>
      </c>
    </row>
    <row r="68" spans="1:10">
      <c r="A68" s="7" t="s">
        <v>141</v>
      </c>
    </row>
    <row r="69" spans="1:10">
      <c r="A69" s="1" t="s">
        <v>148</v>
      </c>
      <c r="G69" s="3">
        <f>G13</f>
        <v>30.3</v>
      </c>
      <c r="H69" s="1" t="s">
        <v>26</v>
      </c>
    </row>
    <row r="70" spans="1:10">
      <c r="A70" s="1" t="s">
        <v>153</v>
      </c>
      <c r="G70" s="3">
        <f>G33</f>
        <v>59.59</v>
      </c>
      <c r="H70" s="1" t="s">
        <v>26</v>
      </c>
    </row>
    <row r="71" spans="1:10">
      <c r="A71" s="1" t="s">
        <v>163</v>
      </c>
      <c r="G71" s="3">
        <v>8.1999999999999993</v>
      </c>
      <c r="H71" s="1" t="s">
        <v>26</v>
      </c>
    </row>
    <row r="72" spans="1:10">
      <c r="G72" s="4">
        <f>SUM(G69:G71)</f>
        <v>98.09</v>
      </c>
      <c r="H72" s="1" t="s">
        <v>26</v>
      </c>
    </row>
    <row r="74" spans="1:10">
      <c r="B74" s="1" t="s">
        <v>164</v>
      </c>
      <c r="G74" s="4"/>
      <c r="H74" s="2"/>
      <c r="I74" s="2"/>
      <c r="J74" s="4">
        <f>G66+G50+G72+G53+G57</f>
        <v>1916.59</v>
      </c>
    </row>
    <row r="76" spans="1:10">
      <c r="A76" s="1" t="s">
        <v>143</v>
      </c>
    </row>
    <row r="77" spans="1:10">
      <c r="A77" s="1" t="s">
        <v>165</v>
      </c>
      <c r="G77" s="3" t="s">
        <v>166</v>
      </c>
      <c r="H77" s="1" t="s">
        <v>46</v>
      </c>
    </row>
    <row r="78" spans="1:10">
      <c r="A78" s="1" t="s">
        <v>167</v>
      </c>
      <c r="G78" s="3" t="s">
        <v>168</v>
      </c>
      <c r="H78" s="1" t="s">
        <v>46</v>
      </c>
    </row>
    <row r="82" spans="1:8">
      <c r="A82" s="1" t="s">
        <v>92</v>
      </c>
    </row>
    <row r="83" spans="1:8">
      <c r="A83" s="1">
        <v>1</v>
      </c>
      <c r="B83" s="1" t="s">
        <v>93</v>
      </c>
      <c r="E83" s="1" t="s">
        <v>94</v>
      </c>
      <c r="H83" s="1">
        <v>23</v>
      </c>
    </row>
    <row r="84" spans="1:8">
      <c r="B84" s="1" t="s">
        <v>95</v>
      </c>
      <c r="E84" s="1" t="s">
        <v>96</v>
      </c>
      <c r="H84" s="1">
        <v>9</v>
      </c>
    </row>
    <row r="85" spans="1:8">
      <c r="B85" s="1" t="s">
        <v>97</v>
      </c>
      <c r="E85" s="1" t="s">
        <v>98</v>
      </c>
      <c r="H85" s="1">
        <v>9</v>
      </c>
    </row>
    <row r="86" spans="1:8">
      <c r="B86" s="1" t="s">
        <v>99</v>
      </c>
      <c r="E86" s="1" t="s">
        <v>100</v>
      </c>
      <c r="H86" s="1">
        <v>2</v>
      </c>
    </row>
    <row r="87" spans="1:8">
      <c r="B87" s="1" t="s">
        <v>101</v>
      </c>
      <c r="E87" s="1" t="s">
        <v>98</v>
      </c>
      <c r="H87" s="1">
        <v>4</v>
      </c>
    </row>
    <row r="89" spans="1:8">
      <c r="A89" s="1">
        <v>2</v>
      </c>
      <c r="B89" s="1" t="s">
        <v>102</v>
      </c>
      <c r="E89" s="1" t="s">
        <v>103</v>
      </c>
      <c r="H89" s="1">
        <v>16</v>
      </c>
    </row>
    <row r="90" spans="1:8">
      <c r="B90" s="1" t="s">
        <v>104</v>
      </c>
      <c r="E90" s="1" t="s">
        <v>105</v>
      </c>
      <c r="H90" s="1">
        <v>2</v>
      </c>
    </row>
    <row r="91" spans="1:8">
      <c r="B91" s="1" t="s">
        <v>106</v>
      </c>
      <c r="E91" s="1" t="s">
        <v>105</v>
      </c>
      <c r="H91" s="1">
        <v>2</v>
      </c>
    </row>
    <row r="92" spans="1:8">
      <c r="B92" s="1" t="s">
        <v>101</v>
      </c>
      <c r="E92" s="1" t="s">
        <v>105</v>
      </c>
      <c r="H92" s="1">
        <v>4</v>
      </c>
    </row>
    <row r="94" spans="1:8">
      <c r="A94" s="1">
        <v>3</v>
      </c>
      <c r="B94" s="1" t="s">
        <v>102</v>
      </c>
      <c r="E94" s="1" t="s">
        <v>103</v>
      </c>
      <c r="H94" s="1">
        <v>16</v>
      </c>
    </row>
    <row r="95" spans="1:8">
      <c r="B95" s="1" t="s">
        <v>104</v>
      </c>
      <c r="E95" s="1" t="s">
        <v>105</v>
      </c>
      <c r="H95" s="1">
        <v>2</v>
      </c>
    </row>
    <row r="96" spans="1:8">
      <c r="B96" s="1" t="s">
        <v>106</v>
      </c>
      <c r="E96" s="1" t="s">
        <v>105</v>
      </c>
      <c r="H96" s="1">
        <v>2</v>
      </c>
    </row>
    <row r="97" spans="1:8">
      <c r="B97" s="1" t="s">
        <v>101</v>
      </c>
      <c r="E97" s="1" t="s">
        <v>105</v>
      </c>
      <c r="H97" s="1">
        <v>4</v>
      </c>
    </row>
    <row r="99" spans="1:8">
      <c r="A99" s="1">
        <v>4</v>
      </c>
      <c r="B99" s="1" t="s">
        <v>102</v>
      </c>
      <c r="E99" s="1" t="s">
        <v>103</v>
      </c>
      <c r="H99" s="1">
        <v>14</v>
      </c>
    </row>
    <row r="100" spans="1:8">
      <c r="B100" s="1" t="s">
        <v>104</v>
      </c>
      <c r="E100" s="1" t="s">
        <v>105</v>
      </c>
      <c r="H100" s="1">
        <v>3</v>
      </c>
    </row>
    <row r="101" spans="1:8">
      <c r="B101" s="1" t="s">
        <v>101</v>
      </c>
      <c r="E101" s="1" t="s">
        <v>105</v>
      </c>
      <c r="H101" s="1">
        <v>4</v>
      </c>
    </row>
    <row r="103" spans="1:8">
      <c r="A103" s="1">
        <v>5</v>
      </c>
      <c r="B103" s="1" t="s">
        <v>101</v>
      </c>
      <c r="E103" s="1" t="s">
        <v>105</v>
      </c>
      <c r="H103" s="1">
        <v>2</v>
      </c>
    </row>
    <row r="105" spans="1:8">
      <c r="B105" s="1" t="s">
        <v>107</v>
      </c>
      <c r="H105" s="2">
        <f>SUM(H83:H104)</f>
        <v>118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15"/>
  <sheetViews>
    <sheetView topLeftCell="A10" workbookViewId="0">
      <selection activeCell="R57" sqref="R57"/>
    </sheetView>
  </sheetViews>
  <sheetFormatPr defaultRowHeight="12"/>
  <cols>
    <col min="1" max="1" width="4" style="1" customWidth="1"/>
    <col min="2" max="3" width="9.140625" style="1"/>
    <col min="4" max="4" width="3.28515625" style="1" customWidth="1"/>
    <col min="5" max="5" width="4.140625" style="1" customWidth="1"/>
    <col min="6" max="6" width="4" style="1" customWidth="1"/>
    <col min="7" max="7" width="6.7109375" style="3" customWidth="1"/>
    <col min="8" max="8" width="4.7109375" style="1" customWidth="1"/>
    <col min="9" max="9" width="7.28515625" style="1" customWidth="1"/>
    <col min="10" max="10" width="8.28515625" style="1" customWidth="1"/>
    <col min="11" max="16384" width="9.140625" style="1"/>
  </cols>
  <sheetData>
    <row r="2" spans="1:8" s="5" customFormat="1">
      <c r="A2" s="5" t="s">
        <v>169</v>
      </c>
      <c r="G2" s="6"/>
    </row>
    <row r="3" spans="1:8">
      <c r="A3" s="1" t="s">
        <v>170</v>
      </c>
    </row>
    <row r="4" spans="1:8">
      <c r="B4" s="1" t="s">
        <v>110</v>
      </c>
      <c r="C4" s="1">
        <v>190</v>
      </c>
      <c r="D4" s="1" t="s">
        <v>111</v>
      </c>
      <c r="E4" s="1">
        <v>8</v>
      </c>
      <c r="F4" s="1" t="s">
        <v>112</v>
      </c>
      <c r="G4" s="3">
        <f>E4*C4</f>
        <v>1520</v>
      </c>
      <c r="H4" s="1" t="s">
        <v>113</v>
      </c>
    </row>
    <row r="5" spans="1:8">
      <c r="B5" s="1" t="s">
        <v>114</v>
      </c>
      <c r="G5" s="3">
        <v>374</v>
      </c>
      <c r="H5" s="1" t="s">
        <v>26</v>
      </c>
    </row>
    <row r="7" spans="1:8">
      <c r="A7" s="1" t="s">
        <v>171</v>
      </c>
    </row>
    <row r="8" spans="1:8">
      <c r="B8" s="1" t="s">
        <v>110</v>
      </c>
      <c r="C8" s="1">
        <v>47.75</v>
      </c>
      <c r="D8" s="1" t="s">
        <v>111</v>
      </c>
      <c r="E8" s="1">
        <v>8</v>
      </c>
      <c r="F8" s="1" t="s">
        <v>112</v>
      </c>
      <c r="G8" s="3">
        <f>E8*C8</f>
        <v>382</v>
      </c>
      <c r="H8" s="1" t="s">
        <v>113</v>
      </c>
    </row>
    <row r="9" spans="1:8">
      <c r="B9" s="1" t="s">
        <v>114</v>
      </c>
      <c r="G9" s="3">
        <v>130</v>
      </c>
      <c r="H9" s="1" t="s">
        <v>26</v>
      </c>
    </row>
    <row r="11" spans="1:8">
      <c r="A11" s="1" t="s">
        <v>172</v>
      </c>
    </row>
    <row r="12" spans="1:8">
      <c r="B12" s="1" t="s">
        <v>110</v>
      </c>
      <c r="C12" s="1">
        <v>14</v>
      </c>
      <c r="D12" s="1" t="s">
        <v>111</v>
      </c>
      <c r="E12" s="1">
        <v>8</v>
      </c>
      <c r="F12" s="1" t="s">
        <v>112</v>
      </c>
      <c r="G12" s="3">
        <f>E12*C12</f>
        <v>112</v>
      </c>
      <c r="H12" s="1" t="s">
        <v>113</v>
      </c>
    </row>
    <row r="13" spans="1:8">
      <c r="B13" s="1" t="s">
        <v>114</v>
      </c>
      <c r="G13" s="3">
        <v>10.5</v>
      </c>
      <c r="H13" s="1" t="s">
        <v>26</v>
      </c>
    </row>
    <row r="15" spans="1:8">
      <c r="A15" s="1" t="s">
        <v>173</v>
      </c>
    </row>
    <row r="16" spans="1:8">
      <c r="B16" s="1" t="s">
        <v>118</v>
      </c>
      <c r="C16" s="1">
        <v>47.75</v>
      </c>
      <c r="D16" s="1" t="s">
        <v>111</v>
      </c>
      <c r="E16" s="1">
        <v>8</v>
      </c>
      <c r="F16" s="1" t="s">
        <v>112</v>
      </c>
      <c r="G16" s="3">
        <f>E16*C16</f>
        <v>382</v>
      </c>
      <c r="H16" s="1" t="s">
        <v>113</v>
      </c>
    </row>
    <row r="17" spans="1:8">
      <c r="B17" s="1" t="s">
        <v>119</v>
      </c>
      <c r="G17" s="3">
        <v>130</v>
      </c>
      <c r="H17" s="1" t="s">
        <v>26</v>
      </c>
    </row>
    <row r="19" spans="1:8">
      <c r="A19" s="1" t="s">
        <v>174</v>
      </c>
    </row>
    <row r="20" spans="1:8">
      <c r="B20" s="1" t="s">
        <v>118</v>
      </c>
      <c r="C20" s="1">
        <v>14</v>
      </c>
      <c r="D20" s="1" t="s">
        <v>111</v>
      </c>
      <c r="E20" s="1">
        <v>8</v>
      </c>
      <c r="F20" s="1" t="s">
        <v>112</v>
      </c>
      <c r="G20" s="3">
        <f>E20*C20</f>
        <v>112</v>
      </c>
      <c r="H20" s="1" t="s">
        <v>113</v>
      </c>
    </row>
    <row r="21" spans="1:8">
      <c r="B21" s="1" t="s">
        <v>119</v>
      </c>
      <c r="G21" s="3">
        <v>10.6</v>
      </c>
      <c r="H21" s="1" t="s">
        <v>26</v>
      </c>
    </row>
    <row r="23" spans="1:8">
      <c r="A23" s="1" t="s">
        <v>175</v>
      </c>
    </row>
    <row r="24" spans="1:8">
      <c r="B24" s="1" t="s">
        <v>118</v>
      </c>
      <c r="C24" s="1">
        <v>51.5</v>
      </c>
      <c r="D24" s="1" t="s">
        <v>111</v>
      </c>
      <c r="E24" s="1">
        <v>8</v>
      </c>
      <c r="F24" s="1" t="s">
        <v>112</v>
      </c>
      <c r="G24" s="3">
        <f>E24*C24</f>
        <v>412</v>
      </c>
      <c r="H24" s="1" t="s">
        <v>113</v>
      </c>
    </row>
    <row r="25" spans="1:8">
      <c r="B25" s="1" t="s">
        <v>119</v>
      </c>
      <c r="G25" s="3">
        <v>154</v>
      </c>
      <c r="H25" s="1" t="s">
        <v>26</v>
      </c>
    </row>
    <row r="27" spans="1:8">
      <c r="A27" s="1" t="s">
        <v>176</v>
      </c>
    </row>
    <row r="28" spans="1:8">
      <c r="B28" s="1" t="s">
        <v>118</v>
      </c>
      <c r="C28" s="1">
        <v>14</v>
      </c>
      <c r="D28" s="1" t="s">
        <v>111</v>
      </c>
      <c r="E28" s="1">
        <v>8</v>
      </c>
      <c r="F28" s="1" t="s">
        <v>112</v>
      </c>
      <c r="G28" s="3">
        <f>E28*C28</f>
        <v>112</v>
      </c>
      <c r="H28" s="1" t="s">
        <v>113</v>
      </c>
    </row>
    <row r="29" spans="1:8">
      <c r="B29" s="1" t="s">
        <v>119</v>
      </c>
      <c r="G29" s="3">
        <v>10.6</v>
      </c>
      <c r="H29" s="1" t="s">
        <v>26</v>
      </c>
    </row>
    <row r="31" spans="1:8">
      <c r="A31" s="1" t="s">
        <v>177</v>
      </c>
    </row>
    <row r="32" spans="1:8">
      <c r="B32" s="1" t="s">
        <v>118</v>
      </c>
      <c r="C32" s="1">
        <v>57.5</v>
      </c>
      <c r="D32" s="1" t="s">
        <v>111</v>
      </c>
      <c r="E32" s="1">
        <v>8</v>
      </c>
      <c r="F32" s="1" t="s">
        <v>112</v>
      </c>
      <c r="G32" s="3">
        <f>E32*C32</f>
        <v>460</v>
      </c>
      <c r="H32" s="1" t="s">
        <v>113</v>
      </c>
    </row>
    <row r="33" spans="1:12">
      <c r="B33" s="1" t="s">
        <v>119</v>
      </c>
      <c r="G33" s="3">
        <v>191</v>
      </c>
      <c r="H33" s="1" t="s">
        <v>26</v>
      </c>
    </row>
    <row r="35" spans="1:12">
      <c r="A35" s="1" t="s">
        <v>178</v>
      </c>
    </row>
    <row r="36" spans="1:12">
      <c r="B36" s="1" t="s">
        <v>118</v>
      </c>
      <c r="C36" s="1">
        <v>15</v>
      </c>
      <c r="D36" s="1" t="s">
        <v>111</v>
      </c>
      <c r="E36" s="1">
        <v>8</v>
      </c>
      <c r="F36" s="1" t="s">
        <v>112</v>
      </c>
      <c r="G36" s="3">
        <f>E36*C36</f>
        <v>120</v>
      </c>
      <c r="H36" s="1" t="s">
        <v>113</v>
      </c>
    </row>
    <row r="37" spans="1:12">
      <c r="B37" s="1" t="s">
        <v>119</v>
      </c>
      <c r="G37" s="3">
        <v>12</v>
      </c>
      <c r="H37" s="1" t="s">
        <v>26</v>
      </c>
    </row>
    <row r="39" spans="1:12">
      <c r="A39" s="1" t="s">
        <v>179</v>
      </c>
    </row>
    <row r="40" spans="1:12">
      <c r="B40" s="1" t="s">
        <v>118</v>
      </c>
      <c r="C40" s="1">
        <v>54</v>
      </c>
      <c r="D40" s="1" t="s">
        <v>111</v>
      </c>
      <c r="E40" s="1">
        <v>8</v>
      </c>
      <c r="F40" s="1" t="s">
        <v>112</v>
      </c>
      <c r="G40" s="3">
        <f>E40*C40</f>
        <v>432</v>
      </c>
      <c r="H40" s="1" t="s">
        <v>113</v>
      </c>
    </row>
    <row r="41" spans="1:12">
      <c r="B41" s="1" t="s">
        <v>119</v>
      </c>
      <c r="G41" s="3">
        <v>180.8</v>
      </c>
      <c r="H41" s="1" t="s">
        <v>26</v>
      </c>
    </row>
    <row r="43" spans="1:12">
      <c r="A43" s="1" t="s">
        <v>180</v>
      </c>
    </row>
    <row r="44" spans="1:12">
      <c r="B44" s="1" t="s">
        <v>118</v>
      </c>
      <c r="C44" s="1">
        <v>29</v>
      </c>
      <c r="D44" s="1" t="s">
        <v>111</v>
      </c>
      <c r="E44" s="1">
        <v>8</v>
      </c>
      <c r="F44" s="1" t="s">
        <v>112</v>
      </c>
      <c r="G44" s="3">
        <f>E44*C44</f>
        <v>232</v>
      </c>
      <c r="H44" s="1" t="s">
        <v>113</v>
      </c>
    </row>
    <row r="45" spans="1:12">
      <c r="B45" s="1" t="s">
        <v>119</v>
      </c>
      <c r="G45" s="3">
        <v>35.4</v>
      </c>
      <c r="H45" s="1" t="s">
        <v>26</v>
      </c>
    </row>
    <row r="47" spans="1:12">
      <c r="A47" s="1" t="s">
        <v>181</v>
      </c>
      <c r="I47" s="1" t="s">
        <v>182</v>
      </c>
    </row>
    <row r="48" spans="1:12">
      <c r="B48" s="1" t="s">
        <v>118</v>
      </c>
      <c r="C48" s="1">
        <v>25.8</v>
      </c>
      <c r="D48" s="1" t="s">
        <v>111</v>
      </c>
      <c r="E48" s="1">
        <v>8</v>
      </c>
      <c r="F48" s="1" t="s">
        <v>112</v>
      </c>
      <c r="G48" s="3">
        <f>E48*C48</f>
        <v>206.4</v>
      </c>
      <c r="H48" s="1" t="s">
        <v>113</v>
      </c>
      <c r="I48" s="1" t="s">
        <v>183</v>
      </c>
      <c r="J48" s="1">
        <v>10.5</v>
      </c>
      <c r="K48" s="1" t="s">
        <v>46</v>
      </c>
      <c r="L48" s="1" t="s">
        <v>184</v>
      </c>
    </row>
    <row r="49" spans="1:12">
      <c r="B49" s="1" t="s">
        <v>119</v>
      </c>
      <c r="G49" s="3">
        <v>40.700000000000003</v>
      </c>
      <c r="H49" s="1" t="s">
        <v>26</v>
      </c>
      <c r="I49" s="1" t="s">
        <v>185</v>
      </c>
      <c r="J49" s="1">
        <v>8</v>
      </c>
      <c r="K49" s="1" t="s">
        <v>186</v>
      </c>
    </row>
    <row r="51" spans="1:12">
      <c r="A51" s="1" t="s">
        <v>187</v>
      </c>
    </row>
    <row r="52" spans="1:12">
      <c r="B52" s="1" t="s">
        <v>118</v>
      </c>
      <c r="C52" s="1">
        <v>32</v>
      </c>
      <c r="D52" s="1" t="s">
        <v>111</v>
      </c>
      <c r="E52" s="1">
        <v>8</v>
      </c>
      <c r="F52" s="1" t="s">
        <v>112</v>
      </c>
      <c r="G52" s="3">
        <f>E52*C52</f>
        <v>256</v>
      </c>
      <c r="H52" s="1" t="s">
        <v>113</v>
      </c>
      <c r="I52" s="1" t="s">
        <v>182</v>
      </c>
    </row>
    <row r="53" spans="1:12">
      <c r="B53" s="1" t="s">
        <v>119</v>
      </c>
      <c r="G53" s="3">
        <v>58.7</v>
      </c>
      <c r="H53" s="1" t="s">
        <v>26</v>
      </c>
      <c r="I53" s="1" t="s">
        <v>183</v>
      </c>
      <c r="J53" s="1">
        <v>10.5</v>
      </c>
      <c r="K53" s="1" t="s">
        <v>46</v>
      </c>
      <c r="L53" s="1" t="s">
        <v>184</v>
      </c>
    </row>
    <row r="54" spans="1:12">
      <c r="I54" s="1" t="s">
        <v>185</v>
      </c>
      <c r="J54" s="1">
        <v>8</v>
      </c>
      <c r="K54" s="1" t="s">
        <v>186</v>
      </c>
    </row>
    <row r="55" spans="1:12">
      <c r="A55" s="1" t="s">
        <v>188</v>
      </c>
    </row>
    <row r="56" spans="1:12">
      <c r="B56" s="1" t="s">
        <v>118</v>
      </c>
      <c r="C56" s="1">
        <v>60.75</v>
      </c>
      <c r="D56" s="1" t="s">
        <v>111</v>
      </c>
      <c r="E56" s="1">
        <v>8</v>
      </c>
      <c r="F56" s="1" t="s">
        <v>112</v>
      </c>
      <c r="G56" s="3">
        <f>E56*C56</f>
        <v>486</v>
      </c>
      <c r="H56" s="1" t="s">
        <v>113</v>
      </c>
    </row>
    <row r="57" spans="1:12">
      <c r="B57" s="1" t="s">
        <v>119</v>
      </c>
      <c r="G57" s="3">
        <v>187.8</v>
      </c>
      <c r="H57" s="1" t="s">
        <v>26</v>
      </c>
    </row>
    <row r="59" spans="1:12">
      <c r="A59" s="2" t="s">
        <v>134</v>
      </c>
      <c r="B59" s="2"/>
      <c r="C59" s="2"/>
      <c r="D59" s="2"/>
      <c r="E59" s="2"/>
      <c r="F59" s="2"/>
      <c r="G59" s="4">
        <f>SUM(G4:G58)</f>
        <v>6750.4999999999991</v>
      </c>
      <c r="H59" s="2" t="s">
        <v>26</v>
      </c>
      <c r="I59" s="2"/>
      <c r="K59" s="1" t="s">
        <v>189</v>
      </c>
      <c r="L59" s="1" t="s">
        <v>190</v>
      </c>
    </row>
    <row r="62" spans="1:12">
      <c r="A62" s="5" t="s">
        <v>135</v>
      </c>
    </row>
    <row r="64" spans="1:12">
      <c r="A64" s="7" t="s">
        <v>191</v>
      </c>
    </row>
    <row r="65" spans="1:8">
      <c r="A65" s="1" t="s">
        <v>170</v>
      </c>
      <c r="G65" s="3">
        <f>G5</f>
        <v>374</v>
      </c>
      <c r="H65" s="1" t="s">
        <v>26</v>
      </c>
    </row>
    <row r="66" spans="1:8">
      <c r="A66" s="1" t="s">
        <v>171</v>
      </c>
      <c r="G66" s="3">
        <f>G9</f>
        <v>130</v>
      </c>
    </row>
    <row r="67" spans="1:8">
      <c r="A67" s="1" t="s">
        <v>174</v>
      </c>
      <c r="G67" s="3">
        <f>G13</f>
        <v>10.5</v>
      </c>
      <c r="H67" s="1" t="s">
        <v>26</v>
      </c>
    </row>
    <row r="68" spans="1:8">
      <c r="A68" s="1" t="s">
        <v>173</v>
      </c>
      <c r="G68" s="3">
        <f>G17</f>
        <v>130</v>
      </c>
    </row>
    <row r="69" spans="1:8">
      <c r="A69" s="1" t="s">
        <v>174</v>
      </c>
      <c r="G69" s="3">
        <f>G21</f>
        <v>10.6</v>
      </c>
      <c r="H69" s="1" t="s">
        <v>26</v>
      </c>
    </row>
    <row r="70" spans="1:8">
      <c r="A70" s="1" t="s">
        <v>175</v>
      </c>
      <c r="G70" s="3">
        <f>G25</f>
        <v>154</v>
      </c>
      <c r="H70" s="1" t="s">
        <v>26</v>
      </c>
    </row>
    <row r="71" spans="1:8">
      <c r="A71" s="1" t="s">
        <v>176</v>
      </c>
      <c r="G71" s="3">
        <f>G29</f>
        <v>10.6</v>
      </c>
      <c r="H71" s="1" t="s">
        <v>26</v>
      </c>
    </row>
    <row r="72" spans="1:8">
      <c r="A72" s="1" t="s">
        <v>177</v>
      </c>
      <c r="G72" s="3">
        <f>G33</f>
        <v>191</v>
      </c>
      <c r="H72" s="1" t="s">
        <v>26</v>
      </c>
    </row>
    <row r="73" spans="1:8">
      <c r="A73" s="1" t="s">
        <v>178</v>
      </c>
      <c r="G73" s="3">
        <f>G37</f>
        <v>12</v>
      </c>
    </row>
    <row r="74" spans="1:8">
      <c r="A74" s="1" t="s">
        <v>179</v>
      </c>
      <c r="G74" s="3">
        <f>G41</f>
        <v>180.8</v>
      </c>
    </row>
    <row r="75" spans="1:8">
      <c r="A75" s="1" t="s">
        <v>180</v>
      </c>
      <c r="G75" s="3">
        <f>G45</f>
        <v>35.4</v>
      </c>
    </row>
    <row r="76" spans="1:8">
      <c r="A76" s="1" t="s">
        <v>188</v>
      </c>
      <c r="G76" s="3">
        <f>G57</f>
        <v>187.8</v>
      </c>
    </row>
    <row r="77" spans="1:8">
      <c r="G77" s="4">
        <f>SUM(G65:G72)</f>
        <v>1010.7</v>
      </c>
    </row>
    <row r="79" spans="1:8">
      <c r="A79" s="7" t="s">
        <v>141</v>
      </c>
    </row>
    <row r="80" spans="1:8">
      <c r="A80" s="1" t="s">
        <v>192</v>
      </c>
      <c r="G80" s="3">
        <f>G53</f>
        <v>58.7</v>
      </c>
      <c r="H80" s="1" t="s">
        <v>26</v>
      </c>
    </row>
    <row r="81" spans="1:10">
      <c r="A81" s="1" t="s">
        <v>193</v>
      </c>
      <c r="G81" s="3">
        <f>G49</f>
        <v>40.700000000000003</v>
      </c>
    </row>
    <row r="82" spans="1:10">
      <c r="G82" s="4">
        <f>SUM(G80:G81)</f>
        <v>99.4</v>
      </c>
    </row>
    <row r="85" spans="1:10">
      <c r="B85" s="2" t="s">
        <v>194</v>
      </c>
      <c r="C85" s="2"/>
      <c r="D85" s="2"/>
      <c r="E85" s="2"/>
      <c r="F85" s="2"/>
      <c r="G85" s="4"/>
      <c r="H85" s="2"/>
      <c r="I85" s="2"/>
      <c r="J85" s="4">
        <f>G77+G82</f>
        <v>1110.1000000000001</v>
      </c>
    </row>
    <row r="92" spans="1:10">
      <c r="A92" s="1" t="s">
        <v>92</v>
      </c>
    </row>
    <row r="93" spans="1:10">
      <c r="A93" s="1">
        <v>1</v>
      </c>
      <c r="B93" s="1" t="s">
        <v>93</v>
      </c>
      <c r="E93" s="1" t="s">
        <v>94</v>
      </c>
      <c r="H93" s="1">
        <v>23</v>
      </c>
    </row>
    <row r="94" spans="1:10">
      <c r="B94" s="1" t="s">
        <v>95</v>
      </c>
      <c r="E94" s="1" t="s">
        <v>96</v>
      </c>
      <c r="H94" s="1">
        <v>9</v>
      </c>
    </row>
    <row r="95" spans="1:10">
      <c r="B95" s="1" t="s">
        <v>97</v>
      </c>
      <c r="E95" s="1" t="s">
        <v>98</v>
      </c>
      <c r="H95" s="1">
        <v>9</v>
      </c>
    </row>
    <row r="96" spans="1:10">
      <c r="B96" s="1" t="s">
        <v>99</v>
      </c>
      <c r="E96" s="1" t="s">
        <v>100</v>
      </c>
      <c r="H96" s="1">
        <v>2</v>
      </c>
    </row>
    <row r="97" spans="1:8">
      <c r="B97" s="1" t="s">
        <v>101</v>
      </c>
      <c r="E97" s="1" t="s">
        <v>98</v>
      </c>
      <c r="H97" s="1">
        <v>4</v>
      </c>
    </row>
    <row r="99" spans="1:8">
      <c r="A99" s="1">
        <v>2</v>
      </c>
      <c r="B99" s="1" t="s">
        <v>102</v>
      </c>
      <c r="E99" s="1" t="s">
        <v>103</v>
      </c>
      <c r="H99" s="1">
        <v>16</v>
      </c>
    </row>
    <row r="100" spans="1:8">
      <c r="B100" s="1" t="s">
        <v>104</v>
      </c>
      <c r="E100" s="1" t="s">
        <v>105</v>
      </c>
      <c r="H100" s="1">
        <v>2</v>
      </c>
    </row>
    <row r="101" spans="1:8">
      <c r="B101" s="1" t="s">
        <v>106</v>
      </c>
      <c r="E101" s="1" t="s">
        <v>105</v>
      </c>
      <c r="H101" s="1">
        <v>2</v>
      </c>
    </row>
    <row r="102" spans="1:8">
      <c r="B102" s="1" t="s">
        <v>101</v>
      </c>
      <c r="E102" s="1" t="s">
        <v>105</v>
      </c>
      <c r="H102" s="1">
        <v>4</v>
      </c>
    </row>
    <row r="104" spans="1:8">
      <c r="A104" s="1">
        <v>3</v>
      </c>
      <c r="B104" s="1" t="s">
        <v>102</v>
      </c>
      <c r="E104" s="1" t="s">
        <v>103</v>
      </c>
      <c r="H104" s="1">
        <v>16</v>
      </c>
    </row>
    <row r="105" spans="1:8">
      <c r="B105" s="1" t="s">
        <v>104</v>
      </c>
      <c r="E105" s="1" t="s">
        <v>105</v>
      </c>
      <c r="H105" s="1">
        <v>2</v>
      </c>
    </row>
    <row r="106" spans="1:8">
      <c r="B106" s="1" t="s">
        <v>106</v>
      </c>
      <c r="E106" s="1" t="s">
        <v>105</v>
      </c>
      <c r="H106" s="1">
        <v>2</v>
      </c>
    </row>
    <row r="107" spans="1:8">
      <c r="B107" s="1" t="s">
        <v>101</v>
      </c>
      <c r="E107" s="1" t="s">
        <v>105</v>
      </c>
      <c r="H107" s="1">
        <v>4</v>
      </c>
    </row>
    <row r="109" spans="1:8">
      <c r="A109" s="1">
        <v>4</v>
      </c>
      <c r="B109" s="1" t="s">
        <v>102</v>
      </c>
      <c r="E109" s="1" t="s">
        <v>103</v>
      </c>
      <c r="H109" s="1">
        <v>14</v>
      </c>
    </row>
    <row r="110" spans="1:8">
      <c r="B110" s="1" t="s">
        <v>104</v>
      </c>
      <c r="E110" s="1" t="s">
        <v>105</v>
      </c>
      <c r="H110" s="1">
        <v>3</v>
      </c>
    </row>
    <row r="111" spans="1:8">
      <c r="B111" s="1" t="s">
        <v>101</v>
      </c>
      <c r="E111" s="1" t="s">
        <v>105</v>
      </c>
      <c r="H111" s="1">
        <v>4</v>
      </c>
    </row>
    <row r="113" spans="1:8">
      <c r="A113" s="1">
        <v>5</v>
      </c>
      <c r="B113" s="1" t="s">
        <v>101</v>
      </c>
      <c r="E113" s="1" t="s">
        <v>105</v>
      </c>
      <c r="H113" s="1">
        <v>2</v>
      </c>
    </row>
    <row r="115" spans="1:8">
      <c r="B115" s="1" t="s">
        <v>107</v>
      </c>
      <c r="H115" s="2">
        <f>SUM(H93:H114)</f>
        <v>118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64"/>
  <sheetViews>
    <sheetView workbookViewId="0">
      <selection activeCell="M12" sqref="M12"/>
    </sheetView>
  </sheetViews>
  <sheetFormatPr defaultRowHeight="12.75"/>
  <cols>
    <col min="1" max="2" width="9.140625" style="8"/>
    <col min="3" max="3" width="11.28515625" style="8" customWidth="1"/>
    <col min="4" max="4" width="10.140625" style="10" customWidth="1"/>
    <col min="5" max="5" width="8.42578125" style="8" customWidth="1"/>
    <col min="6" max="6" width="10.7109375" style="11" bestFit="1" customWidth="1"/>
    <col min="7" max="16384" width="9.140625" style="8"/>
  </cols>
  <sheetData>
    <row r="2" spans="1:8">
      <c r="A2" s="8" t="s">
        <v>195</v>
      </c>
      <c r="D2" s="10" t="s">
        <v>196</v>
      </c>
      <c r="E2" s="8" t="s">
        <v>197</v>
      </c>
      <c r="F2" s="11" t="s">
        <v>198</v>
      </c>
    </row>
    <row r="3" spans="1:8">
      <c r="A3" s="9"/>
      <c r="B3" s="9" t="s">
        <v>199</v>
      </c>
      <c r="C3" s="9"/>
      <c r="D3" s="12" t="s">
        <v>200</v>
      </c>
      <c r="E3" s="9" t="s">
        <v>201</v>
      </c>
      <c r="F3" s="13" t="s">
        <v>202</v>
      </c>
      <c r="G3" s="9" t="s">
        <v>203</v>
      </c>
      <c r="H3" s="9"/>
    </row>
    <row r="4" spans="1:8">
      <c r="D4" s="14"/>
      <c r="F4" s="15"/>
    </row>
    <row r="5" spans="1:8">
      <c r="D5" s="14"/>
      <c r="F5" s="15"/>
    </row>
    <row r="6" spans="1:8">
      <c r="D6" s="14"/>
      <c r="F6" s="15"/>
    </row>
    <row r="7" spans="1:8">
      <c r="A7" s="8" t="s">
        <v>204</v>
      </c>
    </row>
    <row r="8" spans="1:8">
      <c r="B8" s="8" t="s">
        <v>205</v>
      </c>
      <c r="D8" s="10">
        <v>175000</v>
      </c>
      <c r="E8" s="8">
        <v>24500</v>
      </c>
      <c r="F8" s="11">
        <f>D8/E8</f>
        <v>7.1428571428571432</v>
      </c>
      <c r="G8" s="8" t="s">
        <v>206</v>
      </c>
      <c r="H8" s="8" t="s">
        <v>207</v>
      </c>
    </row>
    <row r="9" spans="1:8">
      <c r="B9" s="8" t="s">
        <v>208</v>
      </c>
      <c r="D9" s="10">
        <v>31090</v>
      </c>
      <c r="E9" s="8">
        <v>41600</v>
      </c>
      <c r="F9" s="11">
        <f>IF(D9/E9&gt;0,D9/E9, )</f>
        <v>0.74735576923076918</v>
      </c>
      <c r="H9" s="8" t="s">
        <v>207</v>
      </c>
    </row>
    <row r="10" spans="1:8">
      <c r="F10" s="11">
        <f>SUM(F8:F9)</f>
        <v>7.8902129120879128</v>
      </c>
      <c r="G10" s="8" t="s">
        <v>206</v>
      </c>
      <c r="H10" s="8" t="s">
        <v>207</v>
      </c>
    </row>
    <row r="12" spans="1:8">
      <c r="A12" s="8" t="s">
        <v>209</v>
      </c>
      <c r="D12" s="10">
        <v>59500</v>
      </c>
      <c r="E12" s="8">
        <v>22000</v>
      </c>
      <c r="F12" s="11">
        <f>IF(D12/E12&gt;0,D12/E12, )</f>
        <v>2.7045454545454546</v>
      </c>
      <c r="G12" s="8" t="s">
        <v>206</v>
      </c>
      <c r="H12" s="8" t="s">
        <v>207</v>
      </c>
    </row>
    <row r="14" spans="1:8">
      <c r="A14" s="8" t="s">
        <v>210</v>
      </c>
      <c r="D14" s="19">
        <v>21000</v>
      </c>
      <c r="E14" s="18">
        <v>14</v>
      </c>
      <c r="F14" s="20">
        <f>IF(D14/E14&gt;0,D14/E14, )</f>
        <v>1500</v>
      </c>
      <c r="G14" s="18" t="s">
        <v>49</v>
      </c>
      <c r="H14" s="18" t="s">
        <v>211</v>
      </c>
    </row>
    <row r="16" spans="1:8">
      <c r="A16" s="8" t="s">
        <v>212</v>
      </c>
      <c r="D16" s="10">
        <v>5700</v>
      </c>
      <c r="E16" s="8">
        <v>6</v>
      </c>
      <c r="F16" s="11">
        <f>IF(D16/E16&gt;0,D16/E16, )</f>
        <v>950</v>
      </c>
      <c r="G16" s="8" t="s">
        <v>49</v>
      </c>
      <c r="H16" s="8" t="s">
        <v>207</v>
      </c>
    </row>
    <row r="18" spans="1:8">
      <c r="A18" s="8" t="s">
        <v>213</v>
      </c>
    </row>
    <row r="19" spans="1:8">
      <c r="B19" s="8" t="s">
        <v>214</v>
      </c>
      <c r="D19" s="10">
        <v>156250</v>
      </c>
      <c r="E19" s="8">
        <v>16549</v>
      </c>
      <c r="F19" s="11">
        <f>IF(D19/E19&gt;0,D19/E19, )</f>
        <v>9.4416581062299834</v>
      </c>
      <c r="G19" s="8" t="s">
        <v>206</v>
      </c>
      <c r="H19" s="8" t="s">
        <v>207</v>
      </c>
    </row>
    <row r="20" spans="1:8">
      <c r="B20" s="8" t="s">
        <v>215</v>
      </c>
      <c r="D20" s="10">
        <v>5040</v>
      </c>
      <c r="E20" s="8">
        <v>336</v>
      </c>
      <c r="F20" s="11">
        <f>IF(D20/E20&gt;0,D20/E20, )</f>
        <v>15</v>
      </c>
      <c r="G20" s="8" t="s">
        <v>206</v>
      </c>
      <c r="H20" s="8" t="s">
        <v>207</v>
      </c>
    </row>
    <row r="21" spans="1:8">
      <c r="D21" s="10">
        <v>125421</v>
      </c>
      <c r="E21" s="8">
        <v>7333</v>
      </c>
      <c r="F21" s="11">
        <f>IF(D21/E21&gt;0,D21/E21, )</f>
        <v>17.1036410745943</v>
      </c>
      <c r="G21" s="8" t="s">
        <v>206</v>
      </c>
      <c r="H21" s="8" t="s">
        <v>216</v>
      </c>
    </row>
    <row r="22" spans="1:8">
      <c r="A22" s="8" t="s">
        <v>217</v>
      </c>
    </row>
    <row r="23" spans="1:8">
      <c r="A23" s="8" t="s">
        <v>37</v>
      </c>
    </row>
    <row r="24" spans="1:8">
      <c r="A24" s="8" t="s">
        <v>218</v>
      </c>
    </row>
    <row r="25" spans="1:8">
      <c r="A25" s="8" t="s">
        <v>219</v>
      </c>
      <c r="D25" s="11">
        <v>47828</v>
      </c>
      <c r="E25" s="8">
        <v>12000</v>
      </c>
      <c r="F25" s="16">
        <f>D25/E25</f>
        <v>3.9856666666666665</v>
      </c>
      <c r="G25" s="8" t="s">
        <v>206</v>
      </c>
      <c r="H25" s="8" t="s">
        <v>220</v>
      </c>
    </row>
    <row r="26" spans="1:8">
      <c r="B26" s="8" t="s">
        <v>221</v>
      </c>
      <c r="D26" s="10">
        <v>6808</v>
      </c>
      <c r="E26" s="8">
        <v>13000</v>
      </c>
      <c r="F26" s="16">
        <f>D26/E26</f>
        <v>0.52369230769230768</v>
      </c>
      <c r="G26" s="8" t="s">
        <v>206</v>
      </c>
      <c r="H26" s="8" t="s">
        <v>222</v>
      </c>
    </row>
    <row r="27" spans="1:8">
      <c r="B27" s="8" t="s">
        <v>223</v>
      </c>
      <c r="F27" s="11">
        <v>3968</v>
      </c>
      <c r="H27" s="8" t="s">
        <v>216</v>
      </c>
    </row>
    <row r="28" spans="1:8">
      <c r="A28" s="8" t="s">
        <v>224</v>
      </c>
    </row>
    <row r="29" spans="1:8">
      <c r="A29" s="8" t="s">
        <v>225</v>
      </c>
    </row>
    <row r="30" spans="1:8">
      <c r="A30" s="8" t="s">
        <v>226</v>
      </c>
      <c r="F30" s="11">
        <f>56710+3223+12328</f>
        <v>72261</v>
      </c>
      <c r="G30" s="8" t="s">
        <v>49</v>
      </c>
      <c r="H30" s="8" t="s">
        <v>227</v>
      </c>
    </row>
    <row r="32" spans="1:8">
      <c r="A32" s="8" t="s">
        <v>228</v>
      </c>
    </row>
    <row r="33" spans="1:8">
      <c r="A33" s="8" t="s">
        <v>229</v>
      </c>
      <c r="F33" s="11">
        <v>0.86</v>
      </c>
      <c r="H33" s="8" t="s">
        <v>230</v>
      </c>
    </row>
    <row r="34" spans="1:8">
      <c r="D34" s="10">
        <v>85000</v>
      </c>
      <c r="E34" s="8">
        <v>186277</v>
      </c>
      <c r="F34" s="11">
        <f>IF(D34/E34&gt;0,D34/E34, )</f>
        <v>0.45630968933362681</v>
      </c>
      <c r="G34" s="8" t="s">
        <v>206</v>
      </c>
      <c r="H34" s="8" t="s">
        <v>231</v>
      </c>
    </row>
    <row r="36" spans="1:8">
      <c r="A36" s="8" t="s">
        <v>232</v>
      </c>
    </row>
    <row r="37" spans="1:8">
      <c r="B37" s="8" t="s">
        <v>233</v>
      </c>
      <c r="D37" s="10">
        <v>125666</v>
      </c>
      <c r="E37" s="8">
        <v>27025</v>
      </c>
      <c r="F37" s="11">
        <f>IF(D37/E37&gt;0,D37/E37, )</f>
        <v>4.6499907493061983</v>
      </c>
      <c r="G37" s="8" t="s">
        <v>206</v>
      </c>
      <c r="H37" s="8" t="s">
        <v>231</v>
      </c>
    </row>
    <row r="38" spans="1:8">
      <c r="B38" s="8" t="s">
        <v>234</v>
      </c>
      <c r="D38" s="10">
        <v>7392</v>
      </c>
      <c r="E38" s="8">
        <v>3520</v>
      </c>
      <c r="F38" s="11">
        <f>IF(D38/E38&gt;0,D38/E38, )</f>
        <v>2.1</v>
      </c>
      <c r="G38" s="8" t="s">
        <v>206</v>
      </c>
      <c r="H38" s="8" t="s">
        <v>231</v>
      </c>
    </row>
    <row r="39" spans="1:8">
      <c r="B39" s="8" t="s">
        <v>235</v>
      </c>
      <c r="D39" s="10">
        <v>21700</v>
      </c>
      <c r="E39" s="8">
        <v>6200</v>
      </c>
      <c r="F39" s="11">
        <f>IF(D39/E39&gt;0,D39/E39, )</f>
        <v>3.5</v>
      </c>
      <c r="G39" s="8" t="s">
        <v>206</v>
      </c>
      <c r="H39" s="8" t="s">
        <v>231</v>
      </c>
    </row>
    <row r="40" spans="1:8">
      <c r="B40" s="8" t="s">
        <v>236</v>
      </c>
      <c r="D40" s="10">
        <v>8100</v>
      </c>
      <c r="E40" s="8">
        <v>1350</v>
      </c>
      <c r="F40" s="11">
        <f>IF(D40/E40&gt;0,D40/E40, )</f>
        <v>6</v>
      </c>
      <c r="G40" s="8" t="s">
        <v>206</v>
      </c>
      <c r="H40" s="8" t="s">
        <v>231</v>
      </c>
    </row>
    <row r="42" spans="1:8">
      <c r="A42" s="8" t="s">
        <v>237</v>
      </c>
    </row>
    <row r="43" spans="1:8">
      <c r="B43" s="8" t="s">
        <v>238</v>
      </c>
    </row>
    <row r="44" spans="1:8">
      <c r="B44" s="8" t="s">
        <v>239</v>
      </c>
      <c r="D44" s="10">
        <v>34213</v>
      </c>
    </row>
    <row r="45" spans="1:8">
      <c r="B45" s="8" t="s">
        <v>240</v>
      </c>
      <c r="D45" s="10">
        <v>21250</v>
      </c>
    </row>
    <row r="46" spans="1:8">
      <c r="B46" s="8" t="s">
        <v>241</v>
      </c>
    </row>
    <row r="47" spans="1:8">
      <c r="B47" s="8" t="s">
        <v>189</v>
      </c>
      <c r="F47" s="11">
        <v>97478</v>
      </c>
      <c r="G47" s="8" t="s">
        <v>242</v>
      </c>
      <c r="H47" s="8" t="s">
        <v>243</v>
      </c>
    </row>
    <row r="50" spans="1:8">
      <c r="A50" s="8" t="s">
        <v>244</v>
      </c>
      <c r="F50" s="11">
        <v>150947</v>
      </c>
      <c r="G50" s="8" t="s">
        <v>242</v>
      </c>
      <c r="H50" s="8" t="s">
        <v>243</v>
      </c>
    </row>
    <row r="51" spans="1:8">
      <c r="A51" s="8" t="s">
        <v>245</v>
      </c>
      <c r="F51" s="11">
        <v>32000</v>
      </c>
      <c r="G51" s="8" t="s">
        <v>242</v>
      </c>
      <c r="H51" s="8" t="s">
        <v>243</v>
      </c>
    </row>
    <row r="52" spans="1:8">
      <c r="A52" s="8" t="s">
        <v>246</v>
      </c>
      <c r="F52" s="11">
        <v>8281</v>
      </c>
      <c r="G52" s="8" t="s">
        <v>242</v>
      </c>
      <c r="H52" s="8" t="s">
        <v>243</v>
      </c>
    </row>
    <row r="53" spans="1:8">
      <c r="F53" s="11">
        <f>SUM(F50:F52)</f>
        <v>191228</v>
      </c>
      <c r="G53" s="8" t="s">
        <v>242</v>
      </c>
      <c r="H53" s="8" t="s">
        <v>247</v>
      </c>
    </row>
    <row r="54" spans="1:8">
      <c r="F54" s="11">
        <f>F53*0.25</f>
        <v>47807</v>
      </c>
      <c r="G54" s="8" t="s">
        <v>248</v>
      </c>
    </row>
    <row r="55" spans="1:8">
      <c r="F55" s="11">
        <f>F53*0.75</f>
        <v>143421</v>
      </c>
      <c r="G55" s="8" t="s">
        <v>249</v>
      </c>
    </row>
    <row r="57" spans="1:8">
      <c r="A57" s="8" t="s">
        <v>250</v>
      </c>
      <c r="F57" s="11">
        <v>59500</v>
      </c>
      <c r="G57" s="8" t="s">
        <v>251</v>
      </c>
      <c r="H57" s="8" t="s">
        <v>243</v>
      </c>
    </row>
    <row r="58" spans="1:8">
      <c r="F58" s="11">
        <v>90000</v>
      </c>
      <c r="G58" s="8" t="s">
        <v>252</v>
      </c>
      <c r="H58" s="8" t="s">
        <v>243</v>
      </c>
    </row>
    <row r="59" spans="1:8">
      <c r="F59" s="11">
        <f>F58*0.25</f>
        <v>22500</v>
      </c>
      <c r="G59" s="8" t="s">
        <v>248</v>
      </c>
    </row>
    <row r="60" spans="1:8">
      <c r="F60" s="11">
        <f>F58*0.75</f>
        <v>67500</v>
      </c>
      <c r="G60" s="8" t="s">
        <v>249</v>
      </c>
    </row>
    <row r="62" spans="1:8">
      <c r="A62" s="8" t="s">
        <v>253</v>
      </c>
      <c r="F62" s="11">
        <v>120</v>
      </c>
      <c r="G62" s="8" t="s">
        <v>254</v>
      </c>
    </row>
    <row r="64" spans="1:8">
      <c r="A64" s="8" t="s">
        <v>255</v>
      </c>
      <c r="B64" s="8" t="s">
        <v>256</v>
      </c>
      <c r="F64" s="11">
        <v>150</v>
      </c>
      <c r="G64" s="8" t="s">
        <v>254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F390989AF954C8EA059A1D36EDFB2" ma:contentTypeVersion="5" ma:contentTypeDescription="Create a new document." ma:contentTypeScope="" ma:versionID="a0a268f421883f557d717a6038876c1f">
  <xsd:schema xmlns:xsd="http://www.w3.org/2001/XMLSchema" xmlns:xs="http://www.w3.org/2001/XMLSchema" xmlns:p="http://schemas.microsoft.com/office/2006/metadata/properties" xmlns:ns2="2082a63c-1ae5-4226-bbfb-cdae2680415d" xmlns:ns3="c1fd2629-7555-4615-bf9c-2fd0841d0691" targetNamespace="http://schemas.microsoft.com/office/2006/metadata/properties" ma:root="true" ma:fieldsID="261e3c8f0de6afc04cfccdfdf2b2301e" ns2:_="" ns3:_="">
    <xsd:import namespace="2082a63c-1ae5-4226-bbfb-cdae2680415d"/>
    <xsd:import namespace="c1fd2629-7555-4615-bf9c-2fd0841d06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2a63c-1ae5-4226-bbfb-cdae26804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2629-7555-4615-bf9c-2fd0841d0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1fd2629-7555-4615-bf9c-2fd0841d0691">
      <UserInfo>
        <DisplayName>Johansen, Olin</DisplayName>
        <AccountId>92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7ED7AF-40FA-4980-A398-0DD0DA800949}"/>
</file>

<file path=customXml/itemProps2.xml><?xml version="1.0" encoding="utf-8"?>
<ds:datastoreItem xmlns:ds="http://schemas.openxmlformats.org/officeDocument/2006/customXml" ds:itemID="{33401776-4264-49FB-A67C-467AA2BAA123}"/>
</file>

<file path=customXml/itemProps3.xml><?xml version="1.0" encoding="utf-8"?>
<ds:datastoreItem xmlns:ds="http://schemas.openxmlformats.org/officeDocument/2006/customXml" ds:itemID="{1922C959-7A92-4EBE-A04E-BBF88AD64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Plymouth Housing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Patterson</dc:creator>
  <cp:keywords/>
  <dc:description/>
  <cp:lastModifiedBy>Wood, Jamie</cp:lastModifiedBy>
  <cp:revision/>
  <dcterms:created xsi:type="dcterms:W3CDTF">2001-04-04T18:00:46Z</dcterms:created>
  <dcterms:modified xsi:type="dcterms:W3CDTF">2023-07-20T20:01:00Z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0x010100F44F390989AF954C8EA059A1D36EDFB2</vt:lpwstr>
  </property>
  <property fmtid="{D5CDD505-2E9C-101B-9397-08002B2CF9AE}" pid="4" name="Order">
    <vt:r8>11121200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_activity">
    <vt:lpwstr>{"FileActivityType":"6","FileActivityTimeStamp":"2023-07-20T17:09:39.553Z","FileActivityUsersOnPage":[{"DisplayName":"Wood, Jamie","Id":"jamie.wood@seattle.gov"}],"FileActivityNavigationId":null}</vt:lpwstr>
  </property>
  <property fmtid="{D5CDD505-2E9C-101B-9397-08002B2CF9AE}" pid="10" name="TriggerFlowInfo">
    <vt:lpwstr/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Category">
    <vt:lpwstr>OH Forms</vt:lpwstr>
  </property>
  <property fmtid="{D5CDD505-2E9C-101B-9397-08002B2CF9AE}" pid="14" name="xd_Signature">
    <vt:bool>false</vt:bool>
  </property>
</Properties>
</file>