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always" codeName="ThisWorkbook" defaultThemeVersion="124226"/>
  <mc:AlternateContent xmlns:mc="http://schemas.openxmlformats.org/markup-compatibility/2006">
    <mc:Choice Requires="x15">
      <x15ac:absPath xmlns:x15ac="http://schemas.microsoft.com/office/spreadsheetml/2010/11/ac" url="\\SERVER1\ArchEcology\Projects\OSE Cap Green Updates 2016\Updates\New Files\"/>
    </mc:Choice>
  </mc:AlternateContent>
  <bookViews>
    <workbookView xWindow="9765" yWindow="-15" windowWidth="9810" windowHeight="8805" tabRatio="868" firstSheet="3" activeTab="7"/>
  </bookViews>
  <sheets>
    <sheet name="Final Report" sheetId="18" r:id="rId1"/>
    <sheet name="Regional Material Calc" sheetId="19" r:id="rId2"/>
    <sheet name="Wood and Renewables Calc" sheetId="20" r:id="rId3"/>
    <sheet name="Recycled Material Calc" sheetId="21" r:id="rId4"/>
    <sheet name="Building Reuse Calc" sheetId="26" r:id="rId5"/>
    <sheet name="Heat Island Calc" sheetId="23" r:id="rId6"/>
    <sheet name="Building Flush-Out Calc" sheetId="24" r:id="rId7"/>
    <sheet name="Sound Absorption Calc" sheetId="27" r:id="rId8"/>
    <sheet name="Resources" sheetId="9" r:id="rId9"/>
  </sheets>
  <externalReferences>
    <externalReference r:id="rId10"/>
    <externalReference r:id="rId11"/>
  </externalReferences>
  <definedNames>
    <definedName name="_IDR1">'[1]Exp Checklist'!$G$45</definedName>
    <definedName name="_IDR2">'[1]Exp Checklist'!$G$47</definedName>
    <definedName name="_IDR3">'[1]Exp Checklist'!$G$49</definedName>
    <definedName name="_IDR4">'[1]Exp Checklist'!$G$51</definedName>
    <definedName name="AE">'[1]Exp Checklist'!$S$304</definedName>
    <definedName name="AE1.1AF">'[1]Accountability Form'!$I$52</definedName>
    <definedName name="AE1.2AF">'[1]Accountability Form'!$I$53</definedName>
    <definedName name="AE2.1AF">'[1]Accountability Form'!$I$54</definedName>
    <definedName name="AEM">'[1]Exp Checklist'!$N$304</definedName>
    <definedName name="AEP">'[1]Exp Checklist'!$M$304</definedName>
    <definedName name="airleakage">'[1]Exp Checklist'!$D$352</definedName>
    <definedName name="AvgMFunitsize">'[1]MF HSA calc'!$H$22</definedName>
    <definedName name="bedrooms">[2]Summary!#REF!</definedName>
    <definedName name="building">[2]Summary!#REF!</definedName>
    <definedName name="Certified">[1]Calcs!$H$35</definedName>
    <definedName name="DHWtype">[1]Calcs!$B$36:$B$46</definedName>
    <definedName name="EA">'[1]Exp Checklist'!$S$162</definedName>
    <definedName name="EA10AF">'[1]Accountability Form'!$I$35</definedName>
    <definedName name="EA6.1AF">'[1]Accountability Form'!$I$33</definedName>
    <definedName name="EA7.1AF">'[1]Accountability Form'!$I$34</definedName>
    <definedName name="EAM">'[1]Exp Checklist'!$N$162</definedName>
    <definedName name="EAP">'[1]Exp Checklist'!$M$162</definedName>
    <definedName name="EApath">[1]Calcs!$B$9:$B$10</definedName>
    <definedName name="EQ">'[1]Exp Checklist'!$S$233</definedName>
    <definedName name="EQ4.1AF">'[1]Accountability Form'!$I$42</definedName>
    <definedName name="EQ4.2AF">'[1]Accountability Form'!$I$43</definedName>
    <definedName name="EQ5.1AF">'[1]Accountability Form'!$I$44</definedName>
    <definedName name="EQ6.1AF">'[1]Accountability Form'!$I$45</definedName>
    <definedName name="EQ8.1AF">'[1]Accountability Form'!$I$46</definedName>
    <definedName name="EQ8.3AF">'[1]Accountability Form'!$I$47</definedName>
    <definedName name="EQ9.1AF">'[1]Accountability Form'!$I$48</definedName>
    <definedName name="EQ9.2AF">'[1]Accountability Form'!$I$49</definedName>
    <definedName name="EQM">'[1]Exp Checklist'!$N$233</definedName>
    <definedName name="EQP">'[1]Exp Checklist'!$M$233</definedName>
    <definedName name="FinalPts">'[1]Exp Checklist'!$S$20</definedName>
    <definedName name="gold">[1]Calcs!$H$37</definedName>
    <definedName name="HERS">[2]Summary!#REF!</definedName>
    <definedName name="HERSLEEDpts">[1]Calcs!$D$13</definedName>
    <definedName name="homesize">[2]Summary!#REF!</definedName>
    <definedName name="hometype">[1]Calcs!$B$4:$B$6</definedName>
    <definedName name="HSA">[1]Calcs!$G$14</definedName>
    <definedName name="ID">'[1]Exp Checklist'!$S$24</definedName>
    <definedName name="ID3.1AF">'[1]Accountability Form'!$I$10</definedName>
    <definedName name="ID3.2AF">'[1]Accountability Form'!$I$11</definedName>
    <definedName name="ID3.3AF">'[1]Accountability Form'!$I$12</definedName>
    <definedName name="ID3.4AF">'[1]Accountability Form'!$I$13</definedName>
    <definedName name="IDM">'[1]Exp Checklist'!$N$24</definedName>
    <definedName name="IDP">'[1]Exp Checklist'!$M$24</definedName>
    <definedName name="LL">'[1]Exp Checklist'!$S$54</definedName>
    <definedName name="LL2AF">'[1]Accountability Form'!$I$16</definedName>
    <definedName name="LLM">'[1]Exp Checklist'!$N$54</definedName>
    <definedName name="LLP">'[1]Exp Checklist'!$M$54</definedName>
    <definedName name="Material">#REF!</definedName>
    <definedName name="Maybe">[1]Calcs!$B$31:$B$33</definedName>
    <definedName name="MFHSA">'[1]MF HSA calc'!$C$22</definedName>
    <definedName name="MR">'[1]Exp Checklist'!$S$180</definedName>
    <definedName name="MR2.1AF">'[1]Accountability Form'!$I$38</definedName>
    <definedName name="MR2.2AF">'[1]Accountability Form'!$I$39</definedName>
    <definedName name="MRM">'[1]Exp Checklist'!$N$180</definedName>
    <definedName name="MRP">'[1]Exp Checklist'!$M$180</definedName>
    <definedName name="No">[1]Calcs!$B$28:$B$30</definedName>
    <definedName name="Other1">'[1]Accountability Form'!$I$57</definedName>
    <definedName name="Other2">'[1]Accountability Form'!$I$58</definedName>
    <definedName name="Other3">'[1]Accountability Form'!$I$59</definedName>
    <definedName name="pathway">[2]Summary!#REF!</definedName>
    <definedName name="platinum">[1]Calcs!$H$38</definedName>
    <definedName name="PreMaybePts">'[1]Exp Checklist'!$N$20</definedName>
    <definedName name="PrePts">'[1]Exp Checklist'!$M$20</definedName>
    <definedName name="_xlnm.Print_Area" localSheetId="6">'Building Flush-Out Calc'!$A$1:$I$46</definedName>
    <definedName name="_xlnm.Print_Area" localSheetId="4">'Building Reuse Calc'!$A$1:$K$39</definedName>
    <definedName name="_xlnm.Print_Area" localSheetId="5">'Heat Island Calc'!$A$1:$K$72</definedName>
    <definedName name="_xlnm.Print_Area" localSheetId="3">'Recycled Material Calc'!$A$1:$I$60</definedName>
    <definedName name="_xlnm.Print_Area" localSheetId="1">'Regional Material Calc'!$A$1:$I$58</definedName>
    <definedName name="_xlnm.Print_Area" localSheetId="7">'Sound Absorption Calc'!$A$1:$I$60</definedName>
    <definedName name="_xlnm.Print_Area" localSheetId="2">'Wood and Renewables Calc'!$A$1:$I$57</definedName>
    <definedName name="project" localSheetId="0">[2]Summary!#REF!</definedName>
    <definedName name="project">[2]Summary!#REF!</definedName>
    <definedName name="projecttype">[1]Calcs!$B$13:$B$16</definedName>
    <definedName name="Radonzone">[2]Summary!#REF!</definedName>
    <definedName name="Rainharvest">[1]Calcs!$B$20:$B$22</definedName>
    <definedName name="silver">[1]Calcs!$H$36</definedName>
    <definedName name="SS">'[1]Exp Checklist'!$S$82</definedName>
    <definedName name="SS2.1AF">'[1]Accountability Form'!$I$19</definedName>
    <definedName name="SS2.2AF">'[1]Accountability Form'!$I$20</definedName>
    <definedName name="SS2.3AF">'[1]Accountability Form'!$I$21</definedName>
    <definedName name="SS2.4AF">'[1]Accountability Form'!$I$22</definedName>
    <definedName name="SS2.5AF">'[1]Accountability Form'!$I$23</definedName>
    <definedName name="SS3AF">'[1]Accountability Form'!$I$24</definedName>
    <definedName name="SS4.1AF">'[1]Accountability Form'!$I$25</definedName>
    <definedName name="SS4.3AF">'[1]Accountability Form'!$I$26</definedName>
    <definedName name="SSM">'[1]Exp Checklist'!$N$82</definedName>
    <definedName name="SSP">'[1]Exp Checklist'!$M$82</definedName>
    <definedName name="stories">[2]Summary!#REF!</definedName>
    <definedName name="WE">'[1]Exp Checklist'!$S$134</definedName>
    <definedName name="WE2.1AF">'[1]Accountability Form'!$I$29</definedName>
    <definedName name="WE2.3AF">'[1]Accountability Form'!$I$30</definedName>
    <definedName name="WEM">'[1]Exp Checklist'!$N$134</definedName>
    <definedName name="WEP">'[1]Exp Checklist'!$M$134</definedName>
    <definedName name="Yes">[1]Calcs!$B$25:$B$27</definedName>
  </definedNames>
  <calcPr calcId="152511"/>
</workbook>
</file>

<file path=xl/calcChain.xml><?xml version="1.0" encoding="utf-8"?>
<calcChain xmlns="http://schemas.openxmlformats.org/spreadsheetml/2006/main">
  <c r="H41" i="27" l="1"/>
  <c r="D8" i="19" l="1"/>
  <c r="H6" i="19" l="1"/>
  <c r="F20" i="27" l="1"/>
  <c r="H56" i="27"/>
  <c r="G56" i="27"/>
  <c r="F56" i="27"/>
  <c r="H55" i="27"/>
  <c r="G55" i="27"/>
  <c r="F55" i="27"/>
  <c r="H54" i="27"/>
  <c r="G54" i="27"/>
  <c r="F54" i="27"/>
  <c r="H53" i="27"/>
  <c r="G53" i="27"/>
  <c r="F53" i="27"/>
  <c r="H52" i="27"/>
  <c r="G52" i="27"/>
  <c r="F52" i="27"/>
  <c r="H51" i="27"/>
  <c r="G51" i="27"/>
  <c r="F51" i="27"/>
  <c r="H50" i="27"/>
  <c r="G50" i="27"/>
  <c r="F50" i="27"/>
  <c r="H49" i="27"/>
  <c r="G49" i="27"/>
  <c r="F49" i="27"/>
  <c r="H48" i="27"/>
  <c r="G48" i="27"/>
  <c r="F48" i="27"/>
  <c r="H47" i="27"/>
  <c r="G47" i="27"/>
  <c r="F47" i="27"/>
  <c r="H46" i="27"/>
  <c r="G46" i="27"/>
  <c r="F46" i="27"/>
  <c r="H45" i="27"/>
  <c r="G45" i="27"/>
  <c r="F45" i="27"/>
  <c r="H44" i="27"/>
  <c r="G44" i="27"/>
  <c r="F44" i="27"/>
  <c r="H29" i="27"/>
  <c r="G29" i="27"/>
  <c r="F29" i="27"/>
  <c r="H28" i="27"/>
  <c r="G28" i="27"/>
  <c r="F28" i="27"/>
  <c r="H27" i="27"/>
  <c r="G27" i="27"/>
  <c r="F27" i="27"/>
  <c r="H31" i="27"/>
  <c r="G31" i="27"/>
  <c r="F31" i="27"/>
  <c r="H30" i="27"/>
  <c r="G30" i="27"/>
  <c r="F30" i="27"/>
  <c r="F32" i="27"/>
  <c r="H32" i="27"/>
  <c r="G32" i="27"/>
  <c r="H17" i="27"/>
  <c r="G57" i="27" l="1"/>
  <c r="G58" i="27" s="1"/>
  <c r="H57" i="27"/>
  <c r="H58" i="27" s="1"/>
  <c r="F57" i="27"/>
  <c r="F58" i="27" s="1"/>
  <c r="D13" i="27"/>
  <c r="D37" i="27"/>
  <c r="E37" i="27" l="1"/>
  <c r="F21" i="27" l="1"/>
  <c r="G21" i="27"/>
  <c r="H21" i="27"/>
  <c r="F22" i="27"/>
  <c r="G22" i="27"/>
  <c r="H22" i="27"/>
  <c r="F23" i="27"/>
  <c r="G23" i="27"/>
  <c r="H23" i="27"/>
  <c r="F24" i="27"/>
  <c r="G24" i="27"/>
  <c r="H24" i="27"/>
  <c r="F25" i="27"/>
  <c r="G25" i="27"/>
  <c r="H25" i="27"/>
  <c r="F26" i="27"/>
  <c r="G26" i="27"/>
  <c r="H26" i="27"/>
  <c r="F33" i="27"/>
  <c r="G33" i="27"/>
  <c r="H33" i="27"/>
  <c r="H20" i="27"/>
  <c r="G20" i="27"/>
  <c r="H18" i="21"/>
  <c r="H19" i="21"/>
  <c r="H20" i="21"/>
  <c r="H21" i="21"/>
  <c r="H22" i="21"/>
  <c r="H23" i="21"/>
  <c r="H24" i="21"/>
  <c r="H25" i="21"/>
  <c r="H26" i="21"/>
  <c r="H27" i="21"/>
  <c r="H28" i="21"/>
  <c r="H29" i="21"/>
  <c r="H30" i="21"/>
  <c r="H31" i="21"/>
  <c r="H32" i="21"/>
  <c r="H33" i="21"/>
  <c r="H34" i="21"/>
  <c r="H35" i="21"/>
  <c r="H36" i="21"/>
  <c r="H37" i="21"/>
  <c r="H38" i="21"/>
  <c r="H39" i="21"/>
  <c r="H40" i="21"/>
  <c r="H41" i="21"/>
  <c r="H42" i="21"/>
  <c r="H43" i="21"/>
  <c r="H44" i="21"/>
  <c r="H45" i="21"/>
  <c r="H46" i="21"/>
  <c r="H47" i="21"/>
  <c r="H48" i="21"/>
  <c r="H49" i="21"/>
  <c r="H50" i="21"/>
  <c r="H51" i="21"/>
  <c r="H52" i="21"/>
  <c r="H53" i="21"/>
  <c r="H54" i="21"/>
  <c r="H55" i="21"/>
  <c r="G18" i="21"/>
  <c r="G19" i="21"/>
  <c r="G20" i="21"/>
  <c r="G21" i="21"/>
  <c r="G22" i="21"/>
  <c r="G23" i="21"/>
  <c r="G24" i="21"/>
  <c r="G25" i="21"/>
  <c r="G26" i="21"/>
  <c r="G27" i="21"/>
  <c r="G28" i="21"/>
  <c r="G29" i="21"/>
  <c r="G30" i="21"/>
  <c r="G31" i="21"/>
  <c r="G32" i="21"/>
  <c r="G33" i="21"/>
  <c r="G34" i="21"/>
  <c r="G35" i="21"/>
  <c r="G36" i="21"/>
  <c r="G37" i="21"/>
  <c r="G38" i="21"/>
  <c r="G39" i="21"/>
  <c r="G40" i="21"/>
  <c r="G41" i="21"/>
  <c r="G42" i="21"/>
  <c r="G43" i="21"/>
  <c r="G44" i="21"/>
  <c r="G45" i="21"/>
  <c r="G46" i="21"/>
  <c r="G47" i="21"/>
  <c r="G48" i="21"/>
  <c r="G49" i="21"/>
  <c r="G50" i="21"/>
  <c r="G51" i="21"/>
  <c r="G52" i="21"/>
  <c r="G53" i="21"/>
  <c r="G54" i="21"/>
  <c r="G55" i="21"/>
  <c r="G43" i="20"/>
  <c r="G44" i="20"/>
  <c r="G45" i="20"/>
  <c r="G46" i="20"/>
  <c r="G47" i="20"/>
  <c r="G48" i="20"/>
  <c r="G49" i="20"/>
  <c r="G50" i="20"/>
  <c r="G51" i="20"/>
  <c r="G52" i="20"/>
  <c r="G53" i="20"/>
  <c r="G54" i="20"/>
  <c r="H22" i="20"/>
  <c r="H24" i="20"/>
  <c r="H30" i="20"/>
  <c r="H32" i="20"/>
  <c r="G19" i="20"/>
  <c r="H19" i="20" s="1"/>
  <c r="G20" i="20"/>
  <c r="H20" i="20" s="1"/>
  <c r="G21" i="20"/>
  <c r="H21" i="20" s="1"/>
  <c r="G22" i="20"/>
  <c r="G23" i="20"/>
  <c r="H23" i="20" s="1"/>
  <c r="G24" i="20"/>
  <c r="G25" i="20"/>
  <c r="H25" i="20" s="1"/>
  <c r="G26" i="20"/>
  <c r="H26" i="20" s="1"/>
  <c r="G27" i="20"/>
  <c r="H27" i="20" s="1"/>
  <c r="G28" i="20"/>
  <c r="H28" i="20" s="1"/>
  <c r="G29" i="20"/>
  <c r="H29" i="20" s="1"/>
  <c r="G30" i="20"/>
  <c r="G31" i="20"/>
  <c r="H31" i="20" s="1"/>
  <c r="G32" i="20"/>
  <c r="G33" i="20"/>
  <c r="H33" i="20" s="1"/>
  <c r="G34" i="20"/>
  <c r="H34" i="20" s="1"/>
  <c r="G35" i="20"/>
  <c r="H35" i="20" s="1"/>
  <c r="H34" i="27" l="1"/>
  <c r="H35" i="27" s="1"/>
  <c r="G34" i="27"/>
  <c r="G35" i="27" s="1"/>
  <c r="D30" i="18"/>
  <c r="D28" i="18"/>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51" i="19"/>
  <c r="G52" i="19"/>
  <c r="G53" i="19"/>
  <c r="G54" i="19"/>
  <c r="G55" i="19"/>
  <c r="H19" i="19"/>
  <c r="H20" i="19"/>
  <c r="H21" i="19"/>
  <c r="H22"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D24" i="18" l="1"/>
  <c r="D26" i="18"/>
  <c r="H18" i="19"/>
  <c r="H56" i="19" s="1"/>
  <c r="G18" i="19"/>
  <c r="D65" i="19"/>
  <c r="E28" i="24"/>
  <c r="H26" i="23"/>
  <c r="H67" i="23"/>
  <c r="H66" i="23"/>
  <c r="H61" i="23"/>
  <c r="H62" i="23"/>
  <c r="H8" i="27" l="1"/>
  <c r="H6" i="27"/>
  <c r="D8" i="27"/>
  <c r="D6" i="27"/>
  <c r="I8" i="26"/>
  <c r="I6" i="26"/>
  <c r="D8" i="26"/>
  <c r="D6" i="26"/>
  <c r="F34" i="27"/>
  <c r="H3" i="27"/>
  <c r="I36" i="26"/>
  <c r="G36" i="26"/>
  <c r="I35" i="26"/>
  <c r="G35" i="26"/>
  <c r="I34" i="26"/>
  <c r="G34" i="26"/>
  <c r="I33" i="26"/>
  <c r="G33" i="26"/>
  <c r="I32" i="26"/>
  <c r="G32" i="26"/>
  <c r="I24" i="26"/>
  <c r="G24" i="26"/>
  <c r="I23" i="26"/>
  <c r="G23" i="26"/>
  <c r="I22" i="26"/>
  <c r="G22" i="26"/>
  <c r="I21" i="26"/>
  <c r="J21" i="26" s="1"/>
  <c r="G21" i="26"/>
  <c r="I20" i="26"/>
  <c r="G20" i="26"/>
  <c r="I19" i="26"/>
  <c r="G19" i="26"/>
  <c r="I18" i="26"/>
  <c r="G18" i="26"/>
  <c r="I17" i="26"/>
  <c r="G17" i="26"/>
  <c r="I16" i="26"/>
  <c r="G16" i="26"/>
  <c r="I15" i="26"/>
  <c r="G15" i="26"/>
  <c r="I3" i="26"/>
  <c r="E37" i="24"/>
  <c r="E29" i="24"/>
  <c r="E23" i="24"/>
  <c r="E22" i="24"/>
  <c r="E25" i="24" s="1"/>
  <c r="E18" i="24"/>
  <c r="E32" i="24" s="1"/>
  <c r="E17" i="24"/>
  <c r="E31" i="24" s="1"/>
  <c r="H8" i="24"/>
  <c r="D8" i="24"/>
  <c r="H6" i="24"/>
  <c r="D6" i="24"/>
  <c r="H3" i="24"/>
  <c r="E69" i="23"/>
  <c r="I67" i="23" s="1"/>
  <c r="H68" i="23"/>
  <c r="H65" i="23"/>
  <c r="E63" i="23"/>
  <c r="I62" i="23" s="1"/>
  <c r="H60" i="23"/>
  <c r="H59" i="23"/>
  <c r="E32" i="23"/>
  <c r="I31" i="23"/>
  <c r="I30" i="23"/>
  <c r="I29" i="23"/>
  <c r="E39" i="23"/>
  <c r="I38" i="23"/>
  <c r="I37" i="23"/>
  <c r="I36" i="23"/>
  <c r="I35" i="23"/>
  <c r="I34" i="23"/>
  <c r="J50" i="23"/>
  <c r="J49" i="23"/>
  <c r="J48" i="23"/>
  <c r="J47" i="23"/>
  <c r="J46" i="23"/>
  <c r="J45" i="23"/>
  <c r="J44" i="23"/>
  <c r="J43" i="23"/>
  <c r="J42" i="23"/>
  <c r="J41" i="23"/>
  <c r="E23" i="23"/>
  <c r="I22" i="23"/>
  <c r="I21" i="23"/>
  <c r="I20" i="23"/>
  <c r="I19" i="23"/>
  <c r="I18" i="23"/>
  <c r="I17" i="23"/>
  <c r="I8" i="23"/>
  <c r="D8" i="23"/>
  <c r="I6" i="23"/>
  <c r="D6" i="23"/>
  <c r="I3" i="23"/>
  <c r="H17" i="21"/>
  <c r="G17" i="21"/>
  <c r="H11" i="21"/>
  <c r="H8" i="21"/>
  <c r="D8" i="21"/>
  <c r="H6" i="21"/>
  <c r="D6" i="21"/>
  <c r="H3" i="21"/>
  <c r="G42" i="20"/>
  <c r="G55" i="20" s="1"/>
  <c r="G18" i="20"/>
  <c r="G36" i="20" s="1"/>
  <c r="H12" i="20"/>
  <c r="H54" i="20" s="1"/>
  <c r="H9" i="20"/>
  <c r="D9" i="20"/>
  <c r="H7" i="20"/>
  <c r="D7" i="20"/>
  <c r="H3" i="20"/>
  <c r="G56" i="19"/>
  <c r="H64" i="19"/>
  <c r="G64" i="19"/>
  <c r="H63" i="19"/>
  <c r="G63" i="19"/>
  <c r="H62" i="19"/>
  <c r="G62" i="19"/>
  <c r="H61" i="19"/>
  <c r="G61" i="19"/>
  <c r="G65" i="19" s="1"/>
  <c r="E65" i="19" s="1"/>
  <c r="H11" i="19"/>
  <c r="H8" i="19"/>
  <c r="D6" i="19"/>
  <c r="H3" i="19"/>
  <c r="F35" i="27" l="1"/>
  <c r="E13" i="27" s="1"/>
  <c r="J17" i="26"/>
  <c r="J32" i="26"/>
  <c r="J35" i="26"/>
  <c r="J17" i="23"/>
  <c r="J16" i="26"/>
  <c r="J19" i="26"/>
  <c r="J22" i="26"/>
  <c r="J24" i="26"/>
  <c r="J33" i="26"/>
  <c r="J36" i="26"/>
  <c r="H56" i="21"/>
  <c r="F56" i="21" s="1"/>
  <c r="G56" i="21"/>
  <c r="E56" i="21" s="1"/>
  <c r="H65" i="19"/>
  <c r="F65" i="19" s="1"/>
  <c r="F56" i="19"/>
  <c r="D36" i="18" s="1"/>
  <c r="E56" i="19"/>
  <c r="D35" i="18" s="1"/>
  <c r="I25" i="26"/>
  <c r="G25" i="26"/>
  <c r="J18" i="26"/>
  <c r="J20" i="26"/>
  <c r="G37" i="26"/>
  <c r="J34" i="26"/>
  <c r="J23" i="26"/>
  <c r="I32" i="23"/>
  <c r="J32" i="23" s="1"/>
  <c r="H63" i="23"/>
  <c r="I63" i="23" s="1"/>
  <c r="J30" i="23"/>
  <c r="J36" i="23"/>
  <c r="H69" i="23"/>
  <c r="I69" i="23" s="1"/>
  <c r="I23" i="23"/>
  <c r="J23" i="23" s="1"/>
  <c r="E14" i="23" s="1"/>
  <c r="J31" i="23"/>
  <c r="J35" i="23"/>
  <c r="J34" i="23"/>
  <c r="J38" i="23"/>
  <c r="J37" i="23"/>
  <c r="I60" i="23"/>
  <c r="J22" i="23"/>
  <c r="J51" i="23"/>
  <c r="J29" i="23"/>
  <c r="I59" i="23"/>
  <c r="I61" i="23"/>
  <c r="E70" i="23"/>
  <c r="E52" i="23"/>
  <c r="I66" i="23"/>
  <c r="I68" i="23"/>
  <c r="J19" i="23"/>
  <c r="J21" i="23"/>
  <c r="J18" i="23"/>
  <c r="J20" i="23"/>
  <c r="H42" i="20"/>
  <c r="H46" i="20"/>
  <c r="H53" i="20"/>
  <c r="H44" i="20"/>
  <c r="H48" i="20"/>
  <c r="H51" i="20"/>
  <c r="H43" i="20"/>
  <c r="H45" i="20"/>
  <c r="H47" i="20"/>
  <c r="H49" i="20"/>
  <c r="H50" i="20"/>
  <c r="H52" i="20"/>
  <c r="E30" i="24"/>
  <c r="H30" i="24" s="1"/>
  <c r="H32" i="24" s="1"/>
  <c r="E14" i="24" s="1"/>
  <c r="H55" i="20"/>
  <c r="E40" i="20" s="1"/>
  <c r="I37" i="26"/>
  <c r="J37" i="26" s="1"/>
  <c r="J15" i="26"/>
  <c r="H18" i="20"/>
  <c r="H36" i="20" s="1"/>
  <c r="I39" i="23"/>
  <c r="J39" i="23" s="1"/>
  <c r="I65" i="23"/>
  <c r="E15" i="23" l="1"/>
  <c r="H57" i="21"/>
  <c r="H58" i="21" s="1"/>
  <c r="D40" i="18" s="1"/>
  <c r="E16" i="19"/>
  <c r="J25" i="26"/>
  <c r="H70" i="23"/>
  <c r="I70" i="23" s="1"/>
  <c r="E57" i="23" s="1"/>
  <c r="I52" i="23"/>
  <c r="J52" i="23" s="1"/>
  <c r="E26" i="23" s="1"/>
  <c r="H16" i="19"/>
  <c r="H15" i="19"/>
  <c r="E15" i="19"/>
  <c r="E39" i="20"/>
  <c r="D38" i="18"/>
  <c r="H31" i="24"/>
  <c r="E13" i="24" s="1"/>
  <c r="E29" i="26"/>
  <c r="E30" i="26"/>
  <c r="E14" i="21" l="1"/>
  <c r="E15" i="21"/>
  <c r="E12" i="26"/>
  <c r="E13" i="26"/>
  <c r="E56" i="23"/>
  <c r="E27" i="23"/>
  <c r="D32" i="18" l="1"/>
  <c r="F36" i="20" l="1"/>
  <c r="E16" i="20" s="1"/>
  <c r="E15" i="20" l="1"/>
  <c r="D37" i="18"/>
</calcChain>
</file>

<file path=xl/comments1.xml><?xml version="1.0" encoding="utf-8"?>
<comments xmlns="http://schemas.openxmlformats.org/spreadsheetml/2006/main">
  <authors>
    <author>Jeanna Strout</author>
  </authors>
  <commentList>
    <comment ref="G6" authorId="0" shapeId="0">
      <text>
        <r>
          <rPr>
            <sz val="9"/>
            <color indexed="81"/>
            <rFont val="Tahoma"/>
            <family val="2"/>
          </rPr>
          <t xml:space="preserve">Alphanumeric only.
Use no punctuation marks
</t>
        </r>
      </text>
    </comment>
  </commentList>
</comments>
</file>

<file path=xl/comments2.xml><?xml version="1.0" encoding="utf-8"?>
<comments xmlns="http://schemas.openxmlformats.org/spreadsheetml/2006/main">
  <authors>
    <author>Default1</author>
  </authors>
  <commentList>
    <comment ref="J17" authorId="0" shapeId="0">
      <text>
        <r>
          <rPr>
            <b/>
            <sz val="9"/>
            <color indexed="81"/>
            <rFont val="Tahoma"/>
            <family val="2"/>
          </rPr>
          <t>May exceed 100%</t>
        </r>
        <r>
          <rPr>
            <sz val="9"/>
            <color indexed="81"/>
            <rFont val="Tahoma"/>
            <family val="2"/>
          </rPr>
          <t xml:space="preserve">
</t>
        </r>
      </text>
    </comment>
    <comment ref="J18" authorId="0" shapeId="0">
      <text>
        <r>
          <rPr>
            <b/>
            <sz val="9"/>
            <color indexed="81"/>
            <rFont val="Tahoma"/>
            <family val="2"/>
          </rPr>
          <t>May exceed 100%</t>
        </r>
        <r>
          <rPr>
            <sz val="9"/>
            <color indexed="81"/>
            <rFont val="Tahoma"/>
            <family val="2"/>
          </rPr>
          <t xml:space="preserve">
</t>
        </r>
      </text>
    </comment>
    <comment ref="J20" authorId="0" shapeId="0">
      <text>
        <r>
          <rPr>
            <b/>
            <sz val="9"/>
            <color indexed="81"/>
            <rFont val="Tahoma"/>
            <family val="2"/>
          </rPr>
          <t>May exceed 100% if actual SRI is higher than required SRI</t>
        </r>
      </text>
    </comment>
    <comment ref="J21" authorId="0" shapeId="0">
      <text>
        <r>
          <rPr>
            <b/>
            <sz val="9"/>
            <color indexed="81"/>
            <rFont val="Tahoma"/>
            <family val="2"/>
          </rPr>
          <t>May exceed 100% if actual SRI is higher than required SRI</t>
        </r>
        <r>
          <rPr>
            <sz val="9"/>
            <color indexed="81"/>
            <rFont val="Tahoma"/>
            <family val="2"/>
          </rPr>
          <t xml:space="preserve">
</t>
        </r>
      </text>
    </comment>
    <comment ref="J23" authorId="0" shapeId="0">
      <text>
        <r>
          <rPr>
            <b/>
            <sz val="9"/>
            <color indexed="81"/>
            <rFont val="Tahoma"/>
            <family val="2"/>
          </rPr>
          <t>May exceed 100%.</t>
        </r>
        <r>
          <rPr>
            <sz val="9"/>
            <color indexed="81"/>
            <rFont val="Tahoma"/>
            <family val="2"/>
          </rPr>
          <t xml:space="preserve">
</t>
        </r>
      </text>
    </comment>
    <comment ref="J29" authorId="0" shapeId="0">
      <text>
        <r>
          <rPr>
            <b/>
            <sz val="9"/>
            <color indexed="81"/>
            <rFont val="Tahoma"/>
            <family val="2"/>
          </rPr>
          <t>May exceed 100% if actual SRI is higher than required SRI.</t>
        </r>
        <r>
          <rPr>
            <sz val="9"/>
            <color indexed="81"/>
            <rFont val="Tahoma"/>
            <family val="2"/>
          </rPr>
          <t xml:space="preserve">
</t>
        </r>
      </text>
    </comment>
    <comment ref="J30" authorId="0" shapeId="0">
      <text>
        <r>
          <rPr>
            <b/>
            <sz val="9"/>
            <color indexed="81"/>
            <rFont val="Tahoma"/>
            <family val="2"/>
          </rPr>
          <t>May exceed 100% if actual SRI is higher than required SRI.</t>
        </r>
        <r>
          <rPr>
            <sz val="9"/>
            <color indexed="81"/>
            <rFont val="Tahoma"/>
            <family val="2"/>
          </rPr>
          <t xml:space="preserve">
</t>
        </r>
      </text>
    </comment>
    <comment ref="J34" authorId="0" shapeId="0">
      <text>
        <r>
          <rPr>
            <b/>
            <sz val="9"/>
            <color indexed="81"/>
            <rFont val="Tahoma"/>
            <family val="2"/>
          </rPr>
          <t>May exceed 100%</t>
        </r>
        <r>
          <rPr>
            <sz val="9"/>
            <color indexed="81"/>
            <rFont val="Tahoma"/>
            <family val="2"/>
          </rPr>
          <t xml:space="preserve">
</t>
        </r>
      </text>
    </comment>
    <comment ref="J36" authorId="0" shapeId="0">
      <text>
        <r>
          <rPr>
            <b/>
            <sz val="9"/>
            <color indexed="81"/>
            <rFont val="Tahoma"/>
            <family val="2"/>
          </rPr>
          <t>May exceed 100% if actual SRI is higher than required SRI.</t>
        </r>
        <r>
          <rPr>
            <sz val="9"/>
            <color indexed="81"/>
            <rFont val="Tahoma"/>
            <family val="2"/>
          </rPr>
          <t xml:space="preserve">
</t>
        </r>
      </text>
    </comment>
    <comment ref="J37" authorId="0" shapeId="0">
      <text>
        <r>
          <rPr>
            <b/>
            <sz val="9"/>
            <color indexed="81"/>
            <rFont val="Tahoma"/>
            <family val="2"/>
          </rPr>
          <t>May exceed 100% if actual SRI is higher than required SRI.</t>
        </r>
        <r>
          <rPr>
            <sz val="9"/>
            <color indexed="81"/>
            <rFont val="Tahoma"/>
            <family val="2"/>
          </rPr>
          <t xml:space="preserve">
</t>
        </r>
      </text>
    </comment>
    <comment ref="J39" authorId="0" shapeId="0">
      <text>
        <r>
          <rPr>
            <b/>
            <sz val="9"/>
            <color indexed="81"/>
            <rFont val="Tahoma"/>
            <family val="2"/>
          </rPr>
          <t>May exceed 100%.</t>
        </r>
        <r>
          <rPr>
            <sz val="9"/>
            <color indexed="81"/>
            <rFont val="Tahoma"/>
            <family val="2"/>
          </rPr>
          <t xml:space="preserve">
</t>
        </r>
      </text>
    </comment>
    <comment ref="J41" authorId="0" shapeId="0">
      <text>
        <r>
          <rPr>
            <b/>
            <sz val="9"/>
            <color indexed="81"/>
            <rFont val="Tahoma"/>
            <family val="2"/>
          </rPr>
          <t>This is only for example and is not included in calculations.</t>
        </r>
        <r>
          <rPr>
            <sz val="9"/>
            <color indexed="81"/>
            <rFont val="Tahoma"/>
            <family val="2"/>
          </rPr>
          <t xml:space="preserve">
</t>
        </r>
      </text>
    </comment>
    <comment ref="J52" authorId="0" shapeId="0">
      <text>
        <r>
          <rPr>
            <b/>
            <sz val="9"/>
            <color indexed="81"/>
            <rFont val="Tahoma"/>
            <family val="2"/>
          </rPr>
          <t>May exceed 100%</t>
        </r>
        <r>
          <rPr>
            <sz val="9"/>
            <color indexed="81"/>
            <rFont val="Tahoma"/>
            <family val="2"/>
          </rPr>
          <t xml:space="preserve">
</t>
        </r>
      </text>
    </comment>
    <comment ref="I63" authorId="0" shapeId="0">
      <text>
        <r>
          <rPr>
            <b/>
            <sz val="9"/>
            <color indexed="81"/>
            <rFont val="Tahoma"/>
            <family val="2"/>
          </rPr>
          <t>May exceed 100%</t>
        </r>
        <r>
          <rPr>
            <sz val="9"/>
            <color indexed="81"/>
            <rFont val="Tahoma"/>
            <family val="2"/>
          </rPr>
          <t xml:space="preserve">
</t>
        </r>
      </text>
    </comment>
    <comment ref="I70" authorId="0" shapeId="0">
      <text>
        <r>
          <rPr>
            <b/>
            <sz val="9"/>
            <color indexed="81"/>
            <rFont val="Tahoma"/>
            <family val="2"/>
          </rPr>
          <t>May exceed 100%</t>
        </r>
        <r>
          <rPr>
            <sz val="9"/>
            <color indexed="81"/>
            <rFont val="Tahoma"/>
            <family val="2"/>
          </rPr>
          <t xml:space="preserve">
</t>
        </r>
      </text>
    </comment>
  </commentList>
</comments>
</file>

<file path=xl/comments3.xml><?xml version="1.0" encoding="utf-8"?>
<comments xmlns="http://schemas.openxmlformats.org/spreadsheetml/2006/main">
  <authors>
    <author>Default1</author>
  </authors>
  <commentList>
    <comment ref="B23" authorId="0" shapeId="0">
      <text>
        <r>
          <rPr>
            <sz val="9"/>
            <color indexed="81"/>
            <rFont val="Tahoma"/>
            <family val="2"/>
          </rPr>
          <t>Minimum thermostat setpoint is the greater of the following: 1) 60 deg. F or 2) the temperature required to reduce the humidity of the outdoor air to 60% or less.</t>
        </r>
      </text>
    </comment>
    <comment ref="B24" authorId="0" shapeId="0">
      <text>
        <r>
          <rPr>
            <sz val="9"/>
            <color indexed="81"/>
            <rFont val="Tahoma"/>
            <family val="2"/>
          </rPr>
          <t>The default value for Return Air temp is the same as the lowest allowable thermostat setpoint.  If setpoint will be higher, change this value accordingly.</t>
        </r>
      </text>
    </comment>
    <comment ref="B30" authorId="0" shapeId="0">
      <text>
        <r>
          <rPr>
            <sz val="9"/>
            <color indexed="81"/>
            <rFont val="Tahoma"/>
            <family val="2"/>
          </rPr>
          <t>This value is the maximum temperature the equipment has the capacity to reach based on the volume and temperature of the outside air.  If this value is less than the minimum thermostat setpoint, then reduce the supply of outside air until the minimum setpoint can be maintained.</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<sst xmlns="http://schemas.openxmlformats.org/spreadsheetml/2006/main" count="492" uniqueCount="313">
  <si>
    <t>Project Name:</t>
  </si>
  <si>
    <t>Project Manager:</t>
  </si>
  <si>
    <t xml:space="preserve">Capital GREEN </t>
  </si>
  <si>
    <t>Project No.:</t>
  </si>
  <si>
    <t>Department:</t>
  </si>
  <si>
    <t>Project Material Cost: (exclude labor, equipment and mechanical, electrical, plumbing):</t>
  </si>
  <si>
    <t>Product</t>
  </si>
  <si>
    <t>Material Cost</t>
  </si>
  <si>
    <t>% Manufactured w/in 500 miles</t>
  </si>
  <si>
    <t>% Harvested w/in 500 miles</t>
  </si>
  <si>
    <t>% Pre-consumer</t>
  </si>
  <si>
    <t>% Post-consumer</t>
  </si>
  <si>
    <t>Manufactured Value</t>
  </si>
  <si>
    <t>Harvested Value</t>
  </si>
  <si>
    <t>Totals:</t>
  </si>
  <si>
    <t>Regional Material Calculator</t>
  </si>
  <si>
    <t>Date Completed:</t>
  </si>
  <si>
    <t>Pre-consumer Value</t>
  </si>
  <si>
    <t>Post-consumer Value</t>
  </si>
  <si>
    <t>Recycled Material Calculator</t>
  </si>
  <si>
    <t>Total Recycled Material Value:</t>
  </si>
  <si>
    <t xml:space="preserve">Sustainably Harvested Wood and </t>
  </si>
  <si>
    <t>Rapidly Rewable Material Calculator</t>
  </si>
  <si>
    <t>% Product that is Wood</t>
  </si>
  <si>
    <t xml:space="preserve">Product </t>
  </si>
  <si>
    <t>Sustainably Sourced Wood Value</t>
  </si>
  <si>
    <t>Product Wood Value</t>
  </si>
  <si>
    <t>% Rapidly Renewable</t>
  </si>
  <si>
    <t>Rapidly Renewable Material</t>
  </si>
  <si>
    <t>Rapidly Renewable Value</t>
  </si>
  <si>
    <t>Building Reuse Calculator</t>
  </si>
  <si>
    <t>Interior Non-structural element</t>
  </si>
  <si>
    <t>Finished Flooring</t>
  </si>
  <si>
    <t>Finished Ceiling</t>
  </si>
  <si>
    <t>Existing Area (SF)</t>
  </si>
  <si>
    <t>% Reused</t>
  </si>
  <si>
    <t>Interior Glazing</t>
  </si>
  <si>
    <t>Structural Element</t>
  </si>
  <si>
    <t>Floor</t>
  </si>
  <si>
    <t>U.S. Department of Energy - Pacific Northwest National Lab series of articles:</t>
  </si>
  <si>
    <t>General Resources</t>
  </si>
  <si>
    <t xml:space="preserve"> M1.1.A Compliant?</t>
  </si>
  <si>
    <t>M1.1B Compliant?</t>
  </si>
  <si>
    <t>Baseline:</t>
  </si>
  <si>
    <t>Target:</t>
  </si>
  <si>
    <r>
      <rPr>
        <b/>
        <i/>
        <sz val="12"/>
        <color theme="1"/>
        <rFont val="Arial"/>
        <family val="2"/>
      </rPr>
      <t>M1.2.B - Use rapidly renewable materials.</t>
    </r>
    <r>
      <rPr>
        <sz val="11"/>
        <color theme="1"/>
        <rFont val="Arial"/>
        <family val="2"/>
      </rPr>
      <t xml:space="preserve">  Instructions:  Use this calculator to demonstrate compliance  Fill in highlighted cells for each product which contains  rapidly renewable materials. White cells will calculate results.</t>
    </r>
  </si>
  <si>
    <t>Existing Surface Area (SF)</t>
  </si>
  <si>
    <t>Surface Multiplier</t>
  </si>
  <si>
    <t>Total Existing Area (SF)</t>
  </si>
  <si>
    <t>Retained Surface Area (SF)</t>
  </si>
  <si>
    <t>Total Retained Area (SF)</t>
  </si>
  <si>
    <t>Full Height Partitions - enter area of one wall surface less doors and openings</t>
  </si>
  <si>
    <t>Partial Height Partitions - enter area of one wall surface less doors and openings</t>
  </si>
  <si>
    <t>Interior Finished Surface of Exterior Walls - enter area of wall surface w/in space less doors and windows</t>
  </si>
  <si>
    <t xml:space="preserve">Casework - enter lineal feet x height </t>
  </si>
  <si>
    <t>Countertops - enter surface area</t>
  </si>
  <si>
    <t>Doors - enter area of one surface</t>
  </si>
  <si>
    <r>
      <rPr>
        <b/>
        <i/>
        <sz val="11"/>
        <color theme="1"/>
        <rFont val="Arial"/>
        <family val="2"/>
      </rPr>
      <t xml:space="preserve"> M3.1.B -  Retain structural components of existing buildings:</t>
    </r>
    <r>
      <rPr>
        <sz val="11"/>
        <color theme="1"/>
        <rFont val="Arial"/>
        <family val="2"/>
      </rPr>
      <t xml:space="preserve">  Fill in highlighted cells for each retained building element. White cells will calculate results.</t>
    </r>
  </si>
  <si>
    <t>Roof - enter surface area less skylights</t>
  </si>
  <si>
    <t>Interior Structural Walls - enter area of one wall surface less doors and openings</t>
  </si>
  <si>
    <t>Exterior Walls - enter exterior surface area less doors and windows.</t>
  </si>
  <si>
    <t>Total Compliant:</t>
  </si>
  <si>
    <t>Total Non-Vegetated Roof Area:</t>
  </si>
  <si>
    <t>Subtotal:</t>
  </si>
  <si>
    <t>Material #4</t>
  </si>
  <si>
    <t>Material #3</t>
  </si>
  <si>
    <t>Steep Slope Roofing Material (&gt;2:12)</t>
  </si>
  <si>
    <t>Material #2</t>
  </si>
  <si>
    <t>% of Total</t>
  </si>
  <si>
    <t>Area Weighted Avg</t>
  </si>
  <si>
    <t>Required SRI</t>
  </si>
  <si>
    <t>Actual SRI</t>
  </si>
  <si>
    <t>Area</t>
  </si>
  <si>
    <r>
      <t>Low Slope Roofing Material (</t>
    </r>
    <r>
      <rPr>
        <b/>
        <sz val="11"/>
        <color theme="1"/>
        <rFont val="Calibri"/>
        <family val="2"/>
      </rPr>
      <t>≤</t>
    </r>
    <r>
      <rPr>
        <b/>
        <sz val="11"/>
        <color theme="1"/>
        <rFont val="Arial"/>
        <family val="2"/>
      </rPr>
      <t>2:12)</t>
    </r>
  </si>
  <si>
    <r>
      <t xml:space="preserve">E2.1.C -Select light-colored roofing materials.  </t>
    </r>
    <r>
      <rPr>
        <sz val="10"/>
        <color theme="1"/>
        <rFont val="Arial"/>
        <family val="2"/>
      </rPr>
      <t>Enter area and SRI (Solar Reflectance Index) in the table below for each roofing material.  Exclude mechanical equipment, solar panels, green roof, and skylights.  For roof materials that have unknown SRI enter 0 (zero) in actual SRI column.</t>
    </r>
  </si>
  <si>
    <t>Total Parking Area:</t>
  </si>
  <si>
    <t>Structure covered with solar panels</t>
  </si>
  <si>
    <t>Roof membrane and/or shingles</t>
  </si>
  <si>
    <t>Default SRI</t>
  </si>
  <si>
    <t>Area Provided</t>
  </si>
  <si>
    <t>Covered Parking Area Material</t>
  </si>
  <si>
    <t>Subtotals:</t>
  </si>
  <si>
    <t>Open Grid Pavement (50% open)</t>
  </si>
  <si>
    <t>Asphalt</t>
  </si>
  <si>
    <t>Concrete - Natural Gray</t>
  </si>
  <si>
    <t>Total Tree Shade</t>
  </si>
  <si>
    <t>example: Acer nigrum</t>
  </si>
  <si>
    <t>Total (SF)</t>
  </si>
  <si>
    <t>Quantity @ 25% Coverage</t>
  </si>
  <si>
    <t>Quantity @ 50% Coverage</t>
  </si>
  <si>
    <t>Quantity @ 75% Coverage</t>
  </si>
  <si>
    <t>Quantity @ 100% Coverage</t>
  </si>
  <si>
    <r>
      <t xml:space="preserve">Spread in ft </t>
    </r>
    <r>
      <rPr>
        <sz val="11"/>
        <color theme="1"/>
        <rFont val="Calibri"/>
        <family val="2"/>
        <scheme val="minor"/>
      </rPr>
      <t>(from Seattle Master Tree List)</t>
    </r>
  </si>
  <si>
    <t>Tree Scientific or Common Name</t>
  </si>
  <si>
    <r>
      <t xml:space="preserve">Shade Coverage Diagram: </t>
    </r>
    <r>
      <rPr>
        <sz val="10"/>
        <color theme="1"/>
        <rFont val="Arial"/>
        <family val="2"/>
      </rPr>
      <t>Use this diagram to determine the percentage of shade coverage under various conditions.  Each tree should be counted as having 25%, 50%, 75% coverage as shown.  Shade overlap is not counted twice.</t>
    </r>
  </si>
  <si>
    <t>Concrete Pavers - Natural Gray</t>
  </si>
  <si>
    <t>Sidewalks - Natural Gray Concrete</t>
  </si>
  <si>
    <t>Pedestrian Hardscape Material</t>
  </si>
  <si>
    <r>
      <t xml:space="preserve">S2.1.B - Use light colored or open grid pavement for pedestrian hardscape.  </t>
    </r>
    <r>
      <rPr>
        <sz val="11"/>
        <color theme="1"/>
        <rFont val="Arial"/>
        <family val="2"/>
      </rPr>
      <t>In the table below enter area for all pedestrian hardscape material.  For materials with a default SRI provided do not enter an SRI.  For other materials, enter the actual SRI. Use the value for new materials, not aged.</t>
    </r>
  </si>
  <si>
    <t>Instructions:  Use this calculator to demonstrate compliance with S2.1.B - Use light colored or open grid pavement for pedestrian hardscape; S.2.1.C  - Provide shade for parking areas;  and E2.1.C  - Select light colored roofing material. Fill in highlighted cells with area and SRI for each roof or hardscape element. White cells will calculate results.</t>
  </si>
  <si>
    <t>Heat Island Calculator</t>
  </si>
  <si>
    <t>Days</t>
  </si>
  <si>
    <t>Formula</t>
  </si>
  <si>
    <t>CF</t>
  </si>
  <si>
    <t>CFM</t>
  </si>
  <si>
    <t>From Mechanical Schedules</t>
  </si>
  <si>
    <r>
      <t>°</t>
    </r>
    <r>
      <rPr>
        <sz val="11"/>
        <color theme="1"/>
        <rFont val="Arial"/>
        <family val="2"/>
      </rPr>
      <t>F</t>
    </r>
  </si>
  <si>
    <t>Expected Max Room Temperature</t>
  </si>
  <si>
    <t>December</t>
  </si>
  <si>
    <t>Average Heat Rise</t>
  </si>
  <si>
    <t>November</t>
  </si>
  <si>
    <t>Heat btuH</t>
  </si>
  <si>
    <t>October</t>
  </si>
  <si>
    <t>KW</t>
  </si>
  <si>
    <t>Unit heating (KW)</t>
  </si>
  <si>
    <t>September</t>
  </si>
  <si>
    <t>Expected Mixed Air temp</t>
  </si>
  <si>
    <t>August</t>
  </si>
  <si>
    <t>Approximation - change if expectation varies</t>
  </si>
  <si>
    <t>July</t>
  </si>
  <si>
    <t>From National Climatic Data Center for Boeing Field</t>
  </si>
  <si>
    <t xml:space="preserve">Expected OSA Low temp </t>
  </si>
  <si>
    <t>June</t>
  </si>
  <si>
    <t>Month of Flushout</t>
  </si>
  <si>
    <t>May</t>
  </si>
  <si>
    <t xml:space="preserve">Amount of OSA available </t>
  </si>
  <si>
    <t>April</t>
  </si>
  <si>
    <t>Total Supply Air for Building/Space</t>
  </si>
  <si>
    <t xml:space="preserve">March </t>
  </si>
  <si>
    <t>February</t>
  </si>
  <si>
    <t>January</t>
  </si>
  <si>
    <t>Total Square footage:</t>
  </si>
  <si>
    <t>Avg. Max Humidity</t>
  </si>
  <si>
    <t>Avg. Min. Temp.</t>
  </si>
  <si>
    <t>Month</t>
  </si>
  <si>
    <t>Project000.xlsm</t>
  </si>
  <si>
    <t>Date Entered:</t>
  </si>
  <si>
    <t>Brief Description:</t>
  </si>
  <si>
    <t>Address:</t>
  </si>
  <si>
    <t>Site Area:</t>
  </si>
  <si>
    <t>Budget (Const. Cost):</t>
  </si>
  <si>
    <t>Project Material Cost</t>
  </si>
  <si>
    <t>(exclude labor, equipment, mechanical, electrical and plumbing):</t>
  </si>
  <si>
    <t>Design Team:</t>
  </si>
  <si>
    <t>Architect:</t>
  </si>
  <si>
    <t>Other Consultant:</t>
  </si>
  <si>
    <t>Mechanical Engineer:</t>
  </si>
  <si>
    <t>General Contractor:</t>
  </si>
  <si>
    <t>Total % Rapidly Renewable</t>
  </si>
  <si>
    <r>
      <rPr>
        <b/>
        <i/>
        <sz val="12"/>
        <color theme="1"/>
        <rFont val="Arial"/>
        <family val="2"/>
      </rPr>
      <t>M3.2.D - Use building materials that contain recycled content:</t>
    </r>
    <r>
      <rPr>
        <sz val="11"/>
        <color theme="1"/>
        <rFont val="Arial"/>
        <family val="2"/>
      </rPr>
      <t xml:space="preserve"> Fill in highlighted cells for each product which contains pre-consumer and/or post-consumer recycled content. White cells will calculate results. Do not include mechanical, electrical, plumbing or equipment.</t>
    </r>
  </si>
  <si>
    <t>Total Percentage Recycled Content:</t>
  </si>
  <si>
    <t>Building Flush-Out Calculator</t>
  </si>
  <si>
    <t>3,500 CF/SF</t>
  </si>
  <si>
    <t>14,000 CF/SF</t>
  </si>
  <si>
    <r>
      <t xml:space="preserve">Mechanical Unit Data for </t>
    </r>
    <r>
      <rPr>
        <i/>
        <sz val="11"/>
        <rFont val="Arial"/>
        <family val="2"/>
      </rPr>
      <t>&lt;enter air handling unit number&gt;</t>
    </r>
  </si>
  <si>
    <t>Instructions</t>
  </si>
  <si>
    <t>Lowest Temperature Setpoint to maintain less than 60% RH</t>
  </si>
  <si>
    <t>SF</t>
  </si>
  <si>
    <t xml:space="preserve">Enter area served by a single main air handling unit.  For example - a VAV system with two roof top units would have two flush-out calculations.  </t>
  </si>
  <si>
    <t>OA provided during flush-out NOT design OA</t>
  </si>
  <si>
    <t>Select month of flush-out from drop down</t>
  </si>
  <si>
    <t>Minimum thermostat setpoint</t>
  </si>
  <si>
    <t>Setpoint during flushout can be higher than this value, but should not be lower.</t>
  </si>
  <si>
    <t>Expected Return Air temp</t>
  </si>
  <si>
    <t>btu/hr</t>
  </si>
  <si>
    <t>Is Capacity Sufficient?</t>
  </si>
  <si>
    <t>note:  information on humidity from myforcast.com and temperature values derived from the weather.com</t>
  </si>
  <si>
    <t>Time required for baseline flush out</t>
  </si>
  <si>
    <t>Baseline Compliance Test:</t>
  </si>
  <si>
    <t>Time required for target flush out</t>
  </si>
  <si>
    <t>Target Compliance Test:</t>
  </si>
  <si>
    <t>Actual Flush-Out Dates:</t>
  </si>
  <si>
    <t>Flush out start</t>
  </si>
  <si>
    <t>Flush out finish</t>
  </si>
  <si>
    <t>Total Days</t>
  </si>
  <si>
    <t>Room Sound Absorption Calculator</t>
  </si>
  <si>
    <t>Have acoustical engineer evaluate space</t>
  </si>
  <si>
    <t>Surface</t>
  </si>
  <si>
    <t>Material</t>
  </si>
  <si>
    <t>Sound  Absorption Coef (α) at 500 Hz</t>
  </si>
  <si>
    <t>125 Hz</t>
  </si>
  <si>
    <t>250 Hz</t>
  </si>
  <si>
    <t>500 Hz</t>
  </si>
  <si>
    <t>1 kHz</t>
  </si>
  <si>
    <t>2 kHz</t>
  </si>
  <si>
    <t>4 kHz</t>
  </si>
  <si>
    <t xml:space="preserve">Gypsum Board </t>
  </si>
  <si>
    <t>____Select____</t>
  </si>
  <si>
    <t>Acoustic Ceiling Panel, Vinyl Faced 1" thick</t>
  </si>
  <si>
    <t>Doors, solid core</t>
  </si>
  <si>
    <t>Acoustic Ceiling Panel, Vinyl Faced 1.5" thick</t>
  </si>
  <si>
    <t>Brick, unglazed</t>
  </si>
  <si>
    <t>Brick, unglazed, painted</t>
  </si>
  <si>
    <t>Glass, Ordinary Window Glass</t>
  </si>
  <si>
    <t>Carpet, heavy, on 40-oz felt or foam</t>
  </si>
  <si>
    <t>Carpet, heavy, on concrete</t>
  </si>
  <si>
    <t>Ceiling</t>
  </si>
  <si>
    <t>Concrete Block, coarse</t>
  </si>
  <si>
    <t>Concrete Block, Painted</t>
  </si>
  <si>
    <t>Concrete or Terrazzo</t>
  </si>
  <si>
    <t>Doors, hollow core</t>
  </si>
  <si>
    <t>Fabric, Heavy Velour, hung in contact with wall</t>
  </si>
  <si>
    <t>Fabric, Light Velour, hung in contact with wall</t>
  </si>
  <si>
    <t>Fabric, Medium Velour, hung in contact with wall</t>
  </si>
  <si>
    <t>Floor, Wood</t>
  </si>
  <si>
    <t>Glass (1/4" plate, large pane)</t>
  </si>
  <si>
    <t>Glass (small pane)</t>
  </si>
  <si>
    <t>Linoleum, rubber, or cork</t>
  </si>
  <si>
    <t>Marble or glazed tile</t>
  </si>
  <si>
    <t>Mineral Fiber Tiles, 3/4" Fissured</t>
  </si>
  <si>
    <t>Mineral Fiber Tiles, 3/4" Textured</t>
  </si>
  <si>
    <t>Mineral Fiber Tiles, 5/8" Fissured</t>
  </si>
  <si>
    <t>Mineral Fiber Tiles, 5/8" Perforated</t>
  </si>
  <si>
    <t>Mineral Fiber Tiles, 5/8" Textured</t>
  </si>
  <si>
    <t>Painted nubby glass cloth panels, 1" thick</t>
  </si>
  <si>
    <t>Painted nubby glass cloth panels, 3/4" thick</t>
  </si>
  <si>
    <t>Perforated Metal Panel w/infill, 1" thick</t>
  </si>
  <si>
    <t>Plaster (gypsum or lime, on masonry)</t>
  </si>
  <si>
    <t>Plaster (gypsum or lime, on wood lath)</t>
  </si>
  <si>
    <t>Plywood paneling, 3/8"</t>
  </si>
  <si>
    <t>Random Fissured Panel, 3/4" thick</t>
  </si>
  <si>
    <t>Rough Wood, as tongue-and-groove cedar</t>
  </si>
  <si>
    <t>User Value</t>
  </si>
  <si>
    <t>Ventilating grilles</t>
  </si>
  <si>
    <t>Strategies Available:</t>
  </si>
  <si>
    <t>Strategies Achieved:</t>
  </si>
  <si>
    <t xml:space="preserve"> at Baseline:</t>
  </si>
  <si>
    <t>at Target:</t>
  </si>
  <si>
    <t>% Achieved:</t>
  </si>
  <si>
    <t>SUMMARY OF METRICS:</t>
  </si>
  <si>
    <t>% Materials manufactured w/in 500 miles of project site</t>
  </si>
  <si>
    <t>% Materials harvested w/in 500 miles of project site</t>
  </si>
  <si>
    <t>% Wood from sustainable sources</t>
  </si>
  <si>
    <t>% Rapidly renewable materials</t>
  </si>
  <si>
    <t>% Recycled Content Materials</t>
  </si>
  <si>
    <t>Project Material Cost (from Final Summary):</t>
  </si>
  <si>
    <t>Building Area (for building project only):</t>
  </si>
  <si>
    <t>OR Building Area Undergoing Work:</t>
  </si>
  <si>
    <t>OR Site Area Undergoing Work:</t>
  </si>
  <si>
    <t>Other</t>
  </si>
  <si>
    <t>Uncovered Parking Area Material</t>
  </si>
  <si>
    <r>
      <t xml:space="preserve">S2.1.C - Provide shade for parking areas.  </t>
    </r>
    <r>
      <rPr>
        <sz val="10"/>
        <color theme="1"/>
        <rFont val="Arial"/>
        <family val="2"/>
      </rPr>
      <t xml:space="preserve">Use any combination of the following - 1) tree shading; 2) shade from structures or architectural elements with an SRI of at least 29; 3) shade from structure covered with solar panels; 4) paving material with an SRI of at least 29 and 5) open-grid paving system that is a minimum of 50% pervious.  In the table below enter area of surface parking lot, the tree types and spread diameter from the </t>
    </r>
    <r>
      <rPr>
        <sz val="10"/>
        <rFont val="Arial"/>
        <family val="2"/>
      </rPr>
      <t>Seattle Master Tree List</t>
    </r>
    <r>
      <rPr>
        <sz val="10"/>
        <color theme="1"/>
        <rFont val="Arial"/>
        <family val="2"/>
      </rPr>
      <t xml:space="preserve">. Click on Link Below to go to list.  Use Shade Coverage Diagram to the right to determine the percentage of shade coverage offered by each tree. </t>
    </r>
  </si>
  <si>
    <r>
      <rPr>
        <b/>
        <i/>
        <sz val="12"/>
        <color theme="1"/>
        <rFont val="Arial"/>
        <family val="2"/>
      </rPr>
      <t xml:space="preserve">IE.1.5.B  - Perform building flush-out prior to occupancy: </t>
    </r>
    <r>
      <rPr>
        <sz val="11"/>
        <color theme="1"/>
        <rFont val="Arial"/>
        <family val="2"/>
      </rPr>
      <t>Fill in highlighted cells with information from mechanical plans.  Required time for building flush-out will calculate at bottom for both the baseline and target performance options.  Compliance is also based on the heating capacity of the equipment.  If the heating capacity is insufficient, reduce amount of outside air (OSA).  When flush-out has been performed, enter dates at the bottom of the form.  This form calculates results for one air handling unit.  If project has multiple air handlers, create a copy of this sheet and enter values for each air handling unit.</t>
    </r>
  </si>
  <si>
    <t>Required Outside Air (OSA) - Baseline</t>
  </si>
  <si>
    <t>Required OSA - Target</t>
  </si>
  <si>
    <t>Demising Walls (walls separating tenant spaces) - enter area of wall surface w/in space less doors and openings</t>
  </si>
  <si>
    <t>Columns- enter area of wide side if rectangular. For round columns use diameter times height.</t>
  </si>
  <si>
    <t>Unit heating (btu/hr)</t>
  </si>
  <si>
    <t>If heat source is electric then enter heat capacity from mechanical schedule.</t>
  </si>
  <si>
    <t>If heat source is fossil fuel then enter heat capacity here.</t>
  </si>
  <si>
    <t xml:space="preserve">If heat source is fossil fuel then enter heat capacity here.  </t>
  </si>
  <si>
    <t>Enter dates as 00/00/00</t>
  </si>
  <si>
    <t>% FSC</t>
  </si>
  <si>
    <r>
      <rPr>
        <b/>
        <i/>
        <sz val="12"/>
        <color theme="1"/>
        <rFont val="Arial"/>
        <family val="2"/>
      </rPr>
      <t xml:space="preserve"> M1.2.A  - Use wood from Forest Stewardship Council (FSC) Sources:</t>
    </r>
    <r>
      <rPr>
        <sz val="11"/>
        <color theme="1"/>
        <rFont val="Arial"/>
        <family val="2"/>
      </rPr>
      <t xml:space="preserve">  Fill in highlighted cells for each product which contains FSC wood and/or rapidly renewable materials. White cells will calculate results.</t>
    </r>
  </si>
  <si>
    <t>Cement (8.7% by weight)</t>
  </si>
  <si>
    <t>Aggregate (43.8% by weight)</t>
  </si>
  <si>
    <t>Sand (45.6% by weight)</t>
  </si>
  <si>
    <t>Water (10.5% by weight)</t>
  </si>
  <si>
    <r>
      <rPr>
        <b/>
        <i/>
        <sz val="12"/>
        <color theme="1"/>
        <rFont val="Arial"/>
        <family val="2"/>
      </rPr>
      <t xml:space="preserve"> M1.1.A and M1.1.B - Use materials manufactured and/or harvested withing 500 miles of project site</t>
    </r>
    <r>
      <rPr>
        <sz val="11"/>
        <color theme="1"/>
        <rFont val="Arial"/>
        <family val="2"/>
      </rPr>
      <t>:  Fill in highlighted cells for each product which contains locally manufactured and/or harvested content. White cells will calculate results.  Material cost is considered the cost to the project and should include taxes and transportion expenses to the jobsite.  Once the material is on the jobsite, all labor and equipment associated with the material should be excluded.  Products with multiple componants should be broken into components.  The percentage of each component is based on weight (see example at bottom of sheet).  Do not include Mechanical Electrical or Plumbing systems.</t>
    </r>
  </si>
  <si>
    <t>Example component calculation</t>
  </si>
  <si>
    <t>Bald Cypress</t>
  </si>
  <si>
    <t>% Construction Waste Diverted (fill in cell manually)</t>
  </si>
  <si>
    <r>
      <rPr>
        <b/>
        <i/>
        <sz val="11"/>
        <color theme="1"/>
        <rFont val="Arial"/>
        <family val="2"/>
      </rPr>
      <t xml:space="preserve">M3.1.A  - Retain non-structural interior elements of existing buildings: </t>
    </r>
    <r>
      <rPr>
        <sz val="11"/>
        <color theme="1"/>
        <rFont val="Arial"/>
        <family val="2"/>
      </rPr>
      <t>Fill in highlighted cells for each retained building element. White cells will calculate results.  Only include permanantly installed building elements.  Do not include systems furniture.</t>
    </r>
  </si>
  <si>
    <t>Seattle Project</t>
  </si>
  <si>
    <t>Seattle Code Directory</t>
  </si>
  <si>
    <t>Standard ASHRAE 189.1  – Standard for the Design of High Performance, Green Buildings can be purchased</t>
  </si>
  <si>
    <t>ACEEE – American Council for an Energy-Efficient Economy Commercial Sector:  Buildings &amp; Equipment</t>
  </si>
  <si>
    <t>City of Seattle Green Purchasing Website</t>
  </si>
  <si>
    <t>ecoScorecard – free product assessment tool available for SketchUp and Revit</t>
  </si>
  <si>
    <t>eQUEST – building energy use analysis tool from Energy Design Resources</t>
  </si>
  <si>
    <t>Green Footstep – of Rocky Mountain Institute (copyrighted) online assessment tool for reducing carbon emissions from building construction projects</t>
  </si>
  <si>
    <t>Pharos Project – project of Healthy Building Network provides product assessment</t>
  </si>
  <si>
    <t>HVAC Efficiency Controls Could Mean Significant Savings (April 27, 2012)</t>
  </si>
  <si>
    <t>LED Lighting Facts: Anatomy of the Label</t>
  </si>
  <si>
    <t>NREL – National Renewable Energy Laboratory – NREL &amp; Athena Institute developing publically available Life Cycle Inventory (LCI) Database (available in different formats)</t>
  </si>
  <si>
    <t>AIA - American Institute of Architects Guide to Building Life Cycle Assessment in Practice published 2010 &amp; AIA copyright (see software for tool links)</t>
  </si>
  <si>
    <t>Advanced Buildings Energy Performance Solutions from NBI (New Buildings Institute) includes links to Core Performance, Advanced Lighting Guidelines &amp; Daylighting Pattern Guide</t>
  </si>
  <si>
    <t>Plug Load Best Practices Guide “Managing Your Office Equipment Plug Load” Guide to Savings</t>
  </si>
  <si>
    <t>Final Report</t>
  </si>
  <si>
    <r>
      <t xml:space="preserve">Material Area </t>
    </r>
    <r>
      <rPr>
        <b/>
        <sz val="11"/>
        <color theme="1"/>
        <rFont val="Arial"/>
        <family val="2"/>
      </rPr>
      <t>(SF)</t>
    </r>
  </si>
  <si>
    <t>Sound  Absorption Coef (α) at 1000 Hz</t>
  </si>
  <si>
    <t>Sound  Absorption Coef (α) at 2000 Hz</t>
  </si>
  <si>
    <t>Space Type:</t>
  </si>
  <si>
    <t>Space ID:</t>
  </si>
  <si>
    <t>Total Sound Absorbing Units (sabins)</t>
  </si>
  <si>
    <t>Reverberation Time (T60)</t>
  </si>
  <si>
    <t>Space Type</t>
  </si>
  <si>
    <t>Office - Conference Room</t>
  </si>
  <si>
    <t>Office - private office</t>
  </si>
  <si>
    <t>Office - Open Plan (with or without sound masking)</t>
  </si>
  <si>
    <t>T60 (sec)</t>
  </si>
  <si>
    <t>Courtroom - unamplified speech</t>
  </si>
  <si>
    <t>Courtroom - amplified speech</t>
  </si>
  <si>
    <t>Library</t>
  </si>
  <si>
    <t>Reverb time requirement</t>
  </si>
  <si>
    <t>Baseline &lt;/= :</t>
  </si>
  <si>
    <t>Classroom</t>
  </si>
  <si>
    <t>Performing arts space</t>
  </si>
  <si>
    <t>Hire eng.</t>
  </si>
  <si>
    <t>Indoor stadium, gymnasium or natatorium</t>
  </si>
  <si>
    <t xml:space="preserve">Laboratories - testing or research </t>
  </si>
  <si>
    <r>
      <t>Room Volume (ft</t>
    </r>
    <r>
      <rPr>
        <b/>
        <vertAlign val="superscript"/>
        <sz val="11"/>
        <color theme="1"/>
        <rFont val="Arial"/>
        <family val="2"/>
      </rPr>
      <t>3</t>
    </r>
    <r>
      <rPr>
        <b/>
        <sz val="11"/>
        <color theme="1"/>
        <rFont val="Arial"/>
        <family val="2"/>
      </rPr>
      <t>)</t>
    </r>
  </si>
  <si>
    <r>
      <rPr>
        <b/>
        <i/>
        <sz val="12"/>
        <color theme="1"/>
        <rFont val="Arial"/>
        <family val="2"/>
      </rPr>
      <t xml:space="preserve">IE1.4.A  - Provide a comfortable acoustic environment: </t>
    </r>
    <r>
      <rPr>
        <sz val="11"/>
        <color theme="1"/>
        <rFont val="Arial"/>
        <family val="2"/>
      </rPr>
      <t>Fill in highlighted cells for each surface of a space to determine the average sound absorption.  Only include permanant elements such as walls, floors, ceilings and doors.  Do not include furniture or furnishings. White cells will calculate results. Data entered in cells is for example only and should be changed.
Two tables are provide below. If you have more than two space types create a copy of this sheet.</t>
    </r>
  </si>
  <si>
    <t>Walls</t>
  </si>
  <si>
    <t>Window wall</t>
  </si>
  <si>
    <t xml:space="preserve">Sound absorption data from Acoustical Ceilings Use &amp; Practice and provided courtesy of CISCA. </t>
  </si>
  <si>
    <t>Example Space</t>
  </si>
  <si>
    <t>Material #1</t>
  </si>
  <si>
    <t>2016test</t>
  </si>
  <si>
    <t>fas</t>
  </si>
  <si>
    <t>dm</t>
  </si>
  <si>
    <t>asdf</t>
  </si>
  <si>
    <t>ser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</si>
</sst>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0.000"/>
  </numFmts>
  <fonts count="36" x14ac:knownFonts="1">
    <font>
      <sz val="11"/>
      <color theme="1"/>
      <name val="Calibri"/>
      <family val="2"/>
      <scheme val="minor"/>
    </font>
    <font>
      <sz val="11"/>
      <color theme="1"/>
      <name val="Arial"/>
      <family val="2"/>
    </font>
    <font>
      <b/>
      <sz val="11"/>
      <color theme="1"/>
      <name val="Arial"/>
      <family val="2"/>
    </font>
    <font>
      <sz val="14"/>
      <color theme="1"/>
      <name val="Arial"/>
      <family val="2"/>
    </font>
    <font>
      <sz val="11"/>
      <color theme="1"/>
      <name val="Wingdings"/>
      <charset val="2"/>
    </font>
    <font>
      <b/>
      <sz val="10"/>
      <color theme="1"/>
      <name val="Arial"/>
      <family val="2"/>
    </font>
    <font>
      <sz val="11"/>
      <color theme="1"/>
      <name val="Calibri"/>
      <family val="2"/>
      <scheme val="minor"/>
    </font>
    <font>
      <i/>
      <sz val="9"/>
      <color theme="1"/>
      <name val="Arial"/>
      <family val="2"/>
    </font>
    <font>
      <sz val="10"/>
      <name val="Arial"/>
      <family val="2"/>
    </font>
    <font>
      <u/>
      <sz val="11"/>
      <color theme="10"/>
      <name val="Calibri"/>
      <family val="2"/>
    </font>
    <font>
      <u/>
      <sz val="11"/>
      <color theme="10"/>
      <name val="Arial"/>
      <family val="2"/>
    </font>
    <font>
      <b/>
      <sz val="12"/>
      <color theme="1"/>
      <name val="Arial"/>
      <family val="2"/>
    </font>
    <font>
      <sz val="10"/>
      <color theme="1"/>
      <name val="Arial"/>
      <family val="2"/>
    </font>
    <font>
      <b/>
      <i/>
      <sz val="12"/>
      <color theme="1"/>
      <name val="Arial"/>
      <family val="2"/>
    </font>
    <font>
      <b/>
      <u/>
      <sz val="11"/>
      <color theme="1"/>
      <name val="Arial"/>
      <family val="2"/>
    </font>
    <font>
      <b/>
      <sz val="11"/>
      <name val="Arial"/>
      <family val="2"/>
    </font>
    <font>
      <b/>
      <sz val="12"/>
      <color theme="1"/>
      <name val="Calibri"/>
      <family val="2"/>
      <scheme val="minor"/>
    </font>
    <font>
      <b/>
      <i/>
      <sz val="11"/>
      <color theme="1"/>
      <name val="Arial"/>
      <family val="2"/>
    </font>
    <font>
      <b/>
      <sz val="11"/>
      <color theme="1"/>
      <name val="Calibri"/>
      <family val="2"/>
    </font>
    <font>
      <i/>
      <sz val="11"/>
      <color theme="1"/>
      <name val="Arial"/>
      <family val="2"/>
    </font>
    <font>
      <b/>
      <i/>
      <sz val="12"/>
      <color theme="1"/>
      <name val="Calibri"/>
      <family val="2"/>
      <scheme val="minor"/>
    </font>
    <font>
      <sz val="11"/>
      <name val="Arial"/>
      <family val="2"/>
    </font>
    <font>
      <b/>
      <sz val="10"/>
      <name val="Arial"/>
      <family val="2"/>
    </font>
    <font>
      <sz val="11"/>
      <color theme="0"/>
      <name val="Calibri"/>
      <family val="2"/>
      <scheme val="minor"/>
    </font>
    <font>
      <sz val="11"/>
      <name val="Calibri"/>
      <family val="2"/>
      <scheme val="minor"/>
    </font>
    <font>
      <sz val="9"/>
      <color indexed="81"/>
      <name val="Tahoma"/>
      <family val="2"/>
    </font>
    <font>
      <i/>
      <sz val="11"/>
      <name val="Arial"/>
      <family val="2"/>
    </font>
    <font>
      <b/>
      <sz val="9"/>
      <color indexed="81"/>
      <name val="Tahoma"/>
      <family val="2"/>
    </font>
    <font>
      <b/>
      <sz val="10"/>
      <color rgb="FFFFFFFF"/>
      <name val="Verdana"/>
      <family val="2"/>
    </font>
    <font>
      <b/>
      <sz val="10"/>
      <name val="Verdana"/>
      <family val="2"/>
    </font>
    <font>
      <sz val="10"/>
      <color theme="1"/>
      <name val="Verdana"/>
      <family val="2"/>
    </font>
    <font>
      <u/>
      <sz val="11"/>
      <color rgb="FF2309E1"/>
      <name val="Calibri"/>
      <family val="2"/>
      <scheme val="minor"/>
    </font>
    <font>
      <sz val="9"/>
      <color theme="1"/>
      <name val="Arial"/>
      <family val="2"/>
    </font>
    <font>
      <sz val="12"/>
      <color theme="1"/>
      <name val="Arial"/>
      <family val="2"/>
    </font>
    <font>
      <b/>
      <sz val="11"/>
      <color theme="1"/>
      <name val="Calibri"/>
      <family val="2"/>
      <scheme val="minor"/>
    </font>
    <font>
      <b/>
      <vertAlign val="superscript"/>
      <sz val="11"/>
      <color theme="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rgb="FF0066CC"/>
        <bgColor indexed="64"/>
      </patternFill>
    </fill>
    <fill>
      <patternFill patternType="darkUp">
        <fgColor theme="0" tint="-0.24994659260841701"/>
        <bgColor theme="0"/>
      </patternFill>
    </fill>
  </fills>
  <borders count="20">
    <border>
      <left/>
      <right/>
      <top/>
      <bottom/>
      <diagonal/>
    </border>
    <border>
      <left/>
      <right/>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medium">
        <color auto="1"/>
      </top>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6">
    <xf numFmtId="0" fontId="0" fillId="0" borderId="0"/>
    <xf numFmtId="44" fontId="6" fillId="0" borderId="0" applyFont="0" applyFill="0" applyBorder="0" applyAlignment="0" applyProtection="0"/>
    <xf numFmtId="0" fontId="8" fillId="0" borderId="0"/>
    <xf numFmtId="0" fontId="9" fillId="0" borderId="0" applyNumberFormat="0" applyFill="0" applyBorder="0" applyAlignment="0" applyProtection="0">
      <alignment vertical="top"/>
      <protection locked="0"/>
    </xf>
    <xf numFmtId="0" fontId="12" fillId="0" borderId="0"/>
    <xf numFmtId="0" fontId="12" fillId="0" borderId="0"/>
  </cellStyleXfs>
  <cellXfs count="342">
    <xf numFmtId="0" fontId="0" fillId="0" borderId="0" xfId="0"/>
    <xf numFmtId="0" fontId="1" fillId="0" borderId="0" xfId="0" applyFont="1"/>
    <xf numFmtId="0" fontId="1" fillId="0" borderId="0" xfId="0" applyFont="1" applyAlignment="1">
      <alignment vertical="top"/>
    </xf>
    <xf numFmtId="0" fontId="3" fillId="0" borderId="0" xfId="0" applyFont="1"/>
    <xf numFmtId="0" fontId="4" fillId="0" borderId="0" xfId="0" applyFont="1"/>
    <xf numFmtId="0" fontId="5" fillId="0" borderId="0" xfId="0" applyFont="1"/>
    <xf numFmtId="0" fontId="3" fillId="0" borderId="0" xfId="0" applyFont="1" applyBorder="1"/>
    <xf numFmtId="0" fontId="1" fillId="0" borderId="0" xfId="0" applyFont="1" applyBorder="1" applyAlignment="1">
      <alignment vertical="top"/>
    </xf>
    <xf numFmtId="0" fontId="0" fillId="0" borderId="0" xfId="0" applyBorder="1"/>
    <xf numFmtId="0" fontId="1" fillId="0" borderId="0" xfId="0" applyFont="1" applyBorder="1"/>
    <xf numFmtId="0" fontId="1" fillId="0" borderId="2" xfId="0" applyFont="1" applyBorder="1"/>
    <xf numFmtId="0" fontId="0" fillId="0" borderId="1" xfId="0" applyBorder="1"/>
    <xf numFmtId="0" fontId="1" fillId="0" borderId="2" xfId="0" applyFont="1" applyBorder="1" applyAlignment="1">
      <alignment vertical="top"/>
    </xf>
    <xf numFmtId="0" fontId="1" fillId="0" borderId="1" xfId="0" applyFont="1" applyBorder="1"/>
    <xf numFmtId="0" fontId="1" fillId="0" borderId="0"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3" fillId="0" borderId="4" xfId="0" applyFont="1" applyBorder="1"/>
    <xf numFmtId="0" fontId="0" fillId="0" borderId="4" xfId="0" applyBorder="1"/>
    <xf numFmtId="44" fontId="2" fillId="0" borderId="0" xfId="1" applyFont="1" applyFill="1" applyBorder="1"/>
    <xf numFmtId="0" fontId="2" fillId="0" borderId="0" xfId="0" applyFont="1" applyBorder="1" applyAlignment="1">
      <alignment horizontal="right" vertical="top"/>
    </xf>
    <xf numFmtId="44" fontId="1" fillId="2" borderId="3" xfId="1" applyFont="1" applyFill="1" applyBorder="1"/>
    <xf numFmtId="0" fontId="2" fillId="0" borderId="0" xfId="0" applyFont="1" applyAlignment="1">
      <alignment horizontal="right"/>
    </xf>
    <xf numFmtId="0" fontId="7" fillId="0" borderId="0" xfId="0" applyFont="1"/>
    <xf numFmtId="0" fontId="2" fillId="0" borderId="0" xfId="0" applyFont="1" applyFill="1" applyBorder="1"/>
    <xf numFmtId="0" fontId="1"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horizontal="center" wrapText="1"/>
    </xf>
    <xf numFmtId="0" fontId="2" fillId="0" borderId="0" xfId="0" applyFont="1" applyAlignment="1">
      <alignment horizontal="center" wrapText="1"/>
    </xf>
    <xf numFmtId="44" fontId="1" fillId="0" borderId="3" xfId="0" applyNumberFormat="1" applyFont="1" applyFill="1" applyBorder="1"/>
    <xf numFmtId="9" fontId="2" fillId="0" borderId="0" xfId="1" applyNumberFormat="1" applyFont="1" applyFill="1" applyBorder="1" applyAlignment="1">
      <alignment horizontal="right"/>
    </xf>
    <xf numFmtId="0" fontId="0" fillId="0" borderId="0" xfId="0" applyFill="1" applyBorder="1" applyAlignment="1"/>
    <xf numFmtId="9" fontId="2" fillId="0" borderId="0" xfId="1" applyNumberFormat="1" applyFont="1" applyFill="1" applyBorder="1"/>
    <xf numFmtId="44" fontId="2" fillId="0" borderId="0" xfId="0" applyNumberFormat="1" applyFont="1" applyFill="1" applyBorder="1"/>
    <xf numFmtId="44" fontId="1" fillId="4" borderId="0" xfId="0" applyNumberFormat="1" applyFont="1" applyFill="1" applyBorder="1"/>
    <xf numFmtId="10" fontId="2" fillId="0" borderId="0" xfId="1" applyNumberFormat="1" applyFont="1" applyFill="1" applyBorder="1"/>
    <xf numFmtId="9" fontId="1" fillId="0" borderId="3" xfId="1" applyNumberFormat="1" applyFont="1" applyFill="1" applyBorder="1"/>
    <xf numFmtId="39" fontId="2" fillId="0" borderId="0" xfId="1" applyNumberFormat="1" applyFont="1" applyFill="1" applyBorder="1"/>
    <xf numFmtId="39" fontId="1" fillId="0" borderId="3" xfId="1" applyNumberFormat="1" applyFont="1" applyFill="1" applyBorder="1"/>
    <xf numFmtId="2" fontId="1" fillId="5" borderId="3" xfId="1" applyNumberFormat="1" applyFont="1" applyFill="1" applyBorder="1"/>
    <xf numFmtId="0" fontId="10" fillId="0" borderId="0" xfId="3" applyFont="1" applyAlignment="1" applyProtection="1">
      <alignment horizontal="left" indent="1"/>
    </xf>
    <xf numFmtId="0" fontId="11" fillId="0" borderId="0" xfId="0" applyFont="1" applyAlignment="1">
      <alignment horizontal="left" indent="2"/>
    </xf>
    <xf numFmtId="0" fontId="11" fillId="0" borderId="0" xfId="0" applyFont="1"/>
    <xf numFmtId="0" fontId="1" fillId="2" borderId="3" xfId="0" applyFont="1" applyFill="1" applyBorder="1"/>
    <xf numFmtId="0" fontId="1" fillId="0" borderId="4" xfId="0" applyFont="1" applyBorder="1"/>
    <xf numFmtId="0" fontId="2" fillId="0" borderId="0" xfId="0" applyFont="1" applyBorder="1" applyAlignment="1">
      <alignment horizontal="right" vertical="center" wrapText="1"/>
    </xf>
    <xf numFmtId="0" fontId="11" fillId="0" borderId="0" xfId="0" applyFont="1" applyAlignment="1">
      <alignment vertical="center" wrapText="1"/>
    </xf>
    <xf numFmtId="9" fontId="2" fillId="0" borderId="0" xfId="0" applyNumberFormat="1" applyFont="1" applyAlignment="1">
      <alignment horizontal="left" vertical="center" wrapText="1"/>
    </xf>
    <xf numFmtId="0" fontId="15" fillId="0" borderId="0" xfId="0" applyFont="1" applyAlignment="1">
      <alignment vertical="center" wrapText="1"/>
    </xf>
    <xf numFmtId="9" fontId="2" fillId="0" borderId="0" xfId="0" applyNumberFormat="1" applyFont="1" applyBorder="1" applyAlignment="1">
      <alignment horizontal="left" vertical="center" wrapText="1"/>
    </xf>
    <xf numFmtId="0" fontId="2" fillId="0" borderId="0" xfId="0" applyFont="1" applyAlignment="1">
      <alignment vertical="center" wrapText="1"/>
    </xf>
    <xf numFmtId="44" fontId="1" fillId="2" borderId="3" xfId="1" applyFont="1" applyFill="1" applyBorder="1" applyProtection="1">
      <protection locked="0"/>
    </xf>
    <xf numFmtId="10" fontId="1" fillId="2" borderId="3" xfId="1" applyNumberFormat="1" applyFont="1" applyFill="1" applyBorder="1" applyProtection="1">
      <protection locked="0"/>
    </xf>
    <xf numFmtId="0" fontId="1" fillId="0" borderId="0" xfId="0" applyFont="1" applyFill="1" applyBorder="1" applyAlignment="1"/>
    <xf numFmtId="10" fontId="2" fillId="0" borderId="0" xfId="0" applyNumberFormat="1" applyFont="1" applyFill="1" applyBorder="1"/>
    <xf numFmtId="10" fontId="1" fillId="0" borderId="3" xfId="0" applyNumberFormat="1" applyFont="1" applyFill="1" applyBorder="1"/>
    <xf numFmtId="9" fontId="1" fillId="2" borderId="3" xfId="1" applyNumberFormat="1" applyFont="1" applyFill="1" applyBorder="1" applyProtection="1">
      <protection locked="0"/>
    </xf>
    <xf numFmtId="0" fontId="2" fillId="0" borderId="0" xfId="0" applyFont="1" applyAlignment="1">
      <alignment horizontal="left" vertical="center" wrapText="1"/>
    </xf>
    <xf numFmtId="165" fontId="2" fillId="0" borderId="0" xfId="0" applyNumberFormat="1" applyFont="1" applyBorder="1" applyAlignment="1">
      <alignment horizontal="left" vertical="center" wrapText="1"/>
    </xf>
    <xf numFmtId="0" fontId="15" fillId="0" borderId="0" xfId="0" applyFont="1" applyAlignment="1">
      <alignment horizontal="left" vertical="center" wrapText="1"/>
    </xf>
    <xf numFmtId="44" fontId="1" fillId="3" borderId="0" xfId="0" applyNumberFormat="1" applyFont="1" applyFill="1" applyBorder="1"/>
    <xf numFmtId="0" fontId="1" fillId="0" borderId="7" xfId="0" applyFont="1" applyFill="1" applyBorder="1"/>
    <xf numFmtId="0" fontId="1" fillId="0" borderId="0" xfId="0" applyFont="1" applyFill="1" applyBorder="1" applyAlignment="1">
      <alignment horizontal="right"/>
    </xf>
    <xf numFmtId="39" fontId="1" fillId="2" borderId="3" xfId="1" applyNumberFormat="1" applyFont="1" applyFill="1" applyBorder="1" applyProtection="1">
      <protection locked="0"/>
    </xf>
    <xf numFmtId="37" fontId="1" fillId="0" borderId="3" xfId="1" applyNumberFormat="1" applyFont="1" applyFill="1" applyBorder="1" applyAlignment="1">
      <alignment horizontal="center"/>
    </xf>
    <xf numFmtId="4" fontId="2" fillId="0" borderId="0" xfId="1" applyNumberFormat="1" applyFont="1" applyFill="1" applyBorder="1"/>
    <xf numFmtId="0" fontId="3" fillId="0" borderId="2" xfId="0" applyFont="1" applyBorder="1"/>
    <xf numFmtId="2" fontId="1" fillId="0" borderId="3" xfId="1" applyNumberFormat="1" applyFont="1" applyFill="1" applyBorder="1"/>
    <xf numFmtId="9" fontId="11" fillId="0" borderId="1" xfId="1" applyNumberFormat="1" applyFont="1" applyFill="1" applyBorder="1"/>
    <xf numFmtId="4" fontId="11" fillId="0" borderId="1" xfId="1" applyNumberFormat="1" applyFont="1" applyFill="1" applyBorder="1"/>
    <xf numFmtId="39" fontId="11" fillId="0" borderId="1" xfId="1" applyNumberFormat="1" applyFont="1" applyFill="1" applyBorder="1"/>
    <xf numFmtId="39" fontId="11" fillId="0" borderId="0" xfId="1" applyNumberFormat="1" applyFont="1" applyFill="1" applyBorder="1"/>
    <xf numFmtId="39" fontId="2" fillId="0" borderId="0" xfId="1" applyNumberFormat="1" applyFont="1" applyFill="1" applyBorder="1" applyAlignment="1">
      <alignment horizontal="right"/>
    </xf>
    <xf numFmtId="9" fontId="1" fillId="0" borderId="6" xfId="1" applyNumberFormat="1" applyFont="1" applyFill="1" applyBorder="1"/>
    <xf numFmtId="4" fontId="1" fillId="0" borderId="8" xfId="1" applyNumberFormat="1" applyFont="1" applyFill="1" applyBorder="1"/>
    <xf numFmtId="39" fontId="1" fillId="0" borderId="8" xfId="1" applyNumberFormat="1" applyFont="1" applyFill="1" applyBorder="1"/>
    <xf numFmtId="9" fontId="1" fillId="0" borderId="8" xfId="1" applyNumberFormat="1" applyFont="1" applyFill="1" applyBorder="1" applyAlignment="1">
      <alignment horizontal="right"/>
    </xf>
    <xf numFmtId="0" fontId="0" fillId="0" borderId="8" xfId="0" applyFill="1" applyBorder="1" applyAlignment="1"/>
    <xf numFmtId="0" fontId="0" fillId="0" borderId="5" xfId="0" applyBorder="1"/>
    <xf numFmtId="37" fontId="1" fillId="5" borderId="3" xfId="1" applyNumberFormat="1" applyFont="1" applyFill="1" applyBorder="1" applyAlignment="1">
      <alignment horizontal="center"/>
    </xf>
    <xf numFmtId="37" fontId="1" fillId="2" borderId="3" xfId="1" applyNumberFormat="1" applyFont="1" applyFill="1" applyBorder="1" applyAlignment="1" applyProtection="1">
      <alignment horizontal="center"/>
      <protection locked="0"/>
    </xf>
    <xf numFmtId="0" fontId="1" fillId="0" borderId="8" xfId="1" applyNumberFormat="1" applyFont="1" applyFill="1" applyBorder="1"/>
    <xf numFmtId="0" fontId="1" fillId="0" borderId="8" xfId="1" applyNumberFormat="1" applyFont="1" applyFill="1" applyBorder="1" applyAlignment="1">
      <alignment horizontal="center"/>
    </xf>
    <xf numFmtId="9" fontId="11" fillId="0" borderId="0" xfId="1" applyNumberFormat="1" applyFont="1" applyFill="1" applyBorder="1"/>
    <xf numFmtId="4" fontId="11" fillId="0" borderId="0" xfId="1" applyNumberFormat="1" applyFont="1" applyFill="1" applyBorder="1"/>
    <xf numFmtId="9" fontId="11" fillId="0" borderId="0" xfId="1" applyNumberFormat="1" applyFont="1" applyFill="1" applyBorder="1" applyAlignment="1">
      <alignment horizontal="right"/>
    </xf>
    <xf numFmtId="0" fontId="0" fillId="0" borderId="0" xfId="0" applyFont="1" applyFill="1" applyBorder="1" applyAlignment="1"/>
    <xf numFmtId="0" fontId="0" fillId="0" borderId="0" xfId="0" applyFont="1"/>
    <xf numFmtId="39" fontId="1" fillId="0" borderId="3" xfId="1" applyNumberFormat="1" applyFont="1" applyFill="1" applyBorder="1" applyProtection="1"/>
    <xf numFmtId="0" fontId="2" fillId="0" borderId="6" xfId="0" applyFont="1" applyFill="1" applyBorder="1" applyAlignment="1">
      <alignment horizontal="center" wrapText="1"/>
    </xf>
    <xf numFmtId="0" fontId="2" fillId="0" borderId="8" xfId="0" applyFont="1" applyFill="1" applyBorder="1" applyAlignment="1">
      <alignment horizontal="center" wrapText="1"/>
    </xf>
    <xf numFmtId="164" fontId="1" fillId="0" borderId="3" xfId="1" applyNumberFormat="1" applyFont="1" applyFill="1" applyBorder="1"/>
    <xf numFmtId="1" fontId="1" fillId="2" borderId="3" xfId="1" applyNumberFormat="1" applyFont="1" applyFill="1" applyBorder="1" applyAlignment="1" applyProtection="1">
      <protection locked="0"/>
    </xf>
    <xf numFmtId="37" fontId="1" fillId="2" borderId="3" xfId="1" applyNumberFormat="1" applyFont="1" applyFill="1" applyBorder="1" applyProtection="1">
      <protection locked="0"/>
    </xf>
    <xf numFmtId="49" fontId="8" fillId="0" borderId="4" xfId="0" applyNumberFormat="1" applyFont="1" applyBorder="1"/>
    <xf numFmtId="1" fontId="1" fillId="0" borderId="4" xfId="0" applyNumberFormat="1" applyFont="1" applyFill="1" applyBorder="1"/>
    <xf numFmtId="0" fontId="0" fillId="0" borderId="6" xfId="0" applyBorder="1"/>
    <xf numFmtId="1" fontId="1" fillId="0" borderId="3" xfId="0" applyNumberFormat="1" applyFont="1" applyBorder="1"/>
    <xf numFmtId="0" fontId="8" fillId="0" borderId="3" xfId="0" applyFont="1" applyBorder="1"/>
    <xf numFmtId="0" fontId="1" fillId="0" borderId="3" xfId="0" applyFont="1" applyBorder="1"/>
    <xf numFmtId="0" fontId="22" fillId="0" borderId="3" xfId="0" applyFont="1" applyBorder="1"/>
    <xf numFmtId="0" fontId="0" fillId="0" borderId="3" xfId="0" applyBorder="1"/>
    <xf numFmtId="1" fontId="1" fillId="0" borderId="3" xfId="0" applyNumberFormat="1" applyFont="1" applyFill="1" applyBorder="1"/>
    <xf numFmtId="0" fontId="1" fillId="0" borderId="12" xfId="0" applyFont="1" applyBorder="1"/>
    <xf numFmtId="0" fontId="23" fillId="0" borderId="0" xfId="0" applyFont="1"/>
    <xf numFmtId="0" fontId="1" fillId="0" borderId="0" xfId="0" applyFont="1" applyFill="1" applyAlignment="1">
      <alignment horizontal="right" vertical="top"/>
    </xf>
    <xf numFmtId="0" fontId="1" fillId="0" borderId="0" xfId="0" applyFont="1" applyFill="1" applyAlignment="1">
      <alignment vertical="top"/>
    </xf>
    <xf numFmtId="0" fontId="1" fillId="0" borderId="0" xfId="0" applyFont="1" applyFill="1" applyBorder="1" applyAlignment="1">
      <alignment vertical="top" wrapText="1"/>
    </xf>
    <xf numFmtId="0" fontId="1" fillId="0" borderId="0" xfId="0" applyFont="1" applyFill="1" applyAlignment="1">
      <alignment horizontal="right" wrapText="1"/>
    </xf>
    <xf numFmtId="0" fontId="2" fillId="0" borderId="0" xfId="0" applyFont="1" applyFill="1" applyAlignment="1">
      <alignment horizontal="right" vertical="top"/>
    </xf>
    <xf numFmtId="44" fontId="1" fillId="0" borderId="0" xfId="1" applyFont="1" applyFill="1" applyBorder="1" applyAlignment="1">
      <alignment horizontal="right"/>
    </xf>
    <xf numFmtId="0" fontId="24" fillId="0" borderId="0" xfId="0" applyFont="1"/>
    <xf numFmtId="0" fontId="24" fillId="0" borderId="0" xfId="0" applyFont="1" applyFill="1"/>
    <xf numFmtId="0" fontId="0" fillId="0" borderId="0" xfId="0" applyBorder="1" applyAlignment="1"/>
    <xf numFmtId="0" fontId="0" fillId="0" borderId="0" xfId="0" applyNumberFormat="1" applyBorder="1" applyAlignment="1">
      <alignment horizontal="left"/>
    </xf>
    <xf numFmtId="0" fontId="15" fillId="0" borderId="0" xfId="0" applyFont="1" applyFill="1" applyBorder="1" applyAlignment="1">
      <alignment horizontal="left" vertical="center"/>
    </xf>
    <xf numFmtId="0" fontId="0" fillId="0" borderId="0" xfId="0" applyNumberFormat="1" applyBorder="1" applyAlignment="1"/>
    <xf numFmtId="14" fontId="1" fillId="2" borderId="3" xfId="0" applyNumberFormat="1" applyFont="1" applyFill="1" applyBorder="1"/>
    <xf numFmtId="0" fontId="0" fillId="0" borderId="0" xfId="0" applyAlignment="1"/>
    <xf numFmtId="0" fontId="1" fillId="0" borderId="0" xfId="0" applyFont="1" applyAlignment="1">
      <alignment horizontal="right"/>
    </xf>
    <xf numFmtId="0" fontId="1" fillId="0" borderId="0" xfId="0" applyFont="1" applyAlignment="1"/>
    <xf numFmtId="0" fontId="0" fillId="0" borderId="0" xfId="0" applyAlignment="1">
      <alignment wrapText="1"/>
    </xf>
    <xf numFmtId="0" fontId="13" fillId="0" borderId="0" xfId="0" applyFont="1" applyFill="1" applyAlignment="1">
      <alignment horizontal="left" vertical="center" wrapText="1"/>
    </xf>
    <xf numFmtId="0" fontId="16" fillId="0" borderId="0" xfId="0" applyFont="1" applyAlignment="1">
      <alignment vertical="center" wrapText="1"/>
    </xf>
    <xf numFmtId="0" fontId="0" fillId="0" borderId="12" xfId="0" applyBorder="1" applyAlignment="1"/>
    <xf numFmtId="2" fontId="1" fillId="3" borderId="0" xfId="0" applyNumberFormat="1" applyFont="1" applyFill="1" applyBorder="1" applyAlignment="1">
      <alignment horizontal="left"/>
    </xf>
    <xf numFmtId="0" fontId="1" fillId="3" borderId="0" xfId="0" applyFont="1" applyFill="1" applyBorder="1" applyAlignment="1">
      <alignment horizontal="left"/>
    </xf>
    <xf numFmtId="0" fontId="1" fillId="0" borderId="1" xfId="0" applyFont="1" applyBorder="1" applyAlignment="1">
      <alignment horizontal="right" vertical="top"/>
    </xf>
    <xf numFmtId="0" fontId="1" fillId="0" borderId="1" xfId="0" applyFont="1" applyBorder="1" applyAlignment="1">
      <alignment vertical="top"/>
    </xf>
    <xf numFmtId="14" fontId="1" fillId="2" borderId="3" xfId="0" applyNumberFormat="1" applyFont="1" applyFill="1" applyBorder="1" applyProtection="1">
      <protection locked="0"/>
    </xf>
    <xf numFmtId="9" fontId="1" fillId="0" borderId="0" xfId="1" applyNumberFormat="1" applyFont="1" applyFill="1" applyBorder="1" applyAlignment="1">
      <alignment horizontal="right"/>
    </xf>
    <xf numFmtId="44" fontId="1" fillId="0" borderId="0" xfId="1" applyFont="1" applyFill="1" applyBorder="1"/>
    <xf numFmtId="10" fontId="1" fillId="0" borderId="0" xfId="1" applyNumberFormat="1" applyFont="1" applyFill="1" applyBorder="1"/>
    <xf numFmtId="44" fontId="1" fillId="0" borderId="0" xfId="0" applyNumberFormat="1" applyFont="1" applyFill="1" applyBorder="1"/>
    <xf numFmtId="0" fontId="11" fillId="0" borderId="0" xfId="0" applyFont="1" applyAlignment="1">
      <alignment horizontal="right"/>
    </xf>
    <xf numFmtId="44" fontId="2" fillId="0" borderId="0" xfId="0" applyNumberFormat="1" applyFont="1" applyFill="1" applyBorder="1" applyAlignment="1"/>
    <xf numFmtId="10" fontId="2" fillId="0" borderId="0" xfId="0" applyNumberFormat="1" applyFont="1" applyFill="1" applyBorder="1" applyAlignment="1"/>
    <xf numFmtId="0" fontId="15" fillId="0" borderId="12" xfId="0" applyFont="1" applyBorder="1" applyProtection="1">
      <protection locked="0"/>
    </xf>
    <xf numFmtId="0" fontId="1" fillId="0" borderId="12" xfId="0" applyFont="1" applyBorder="1" applyProtection="1">
      <protection locked="0"/>
    </xf>
    <xf numFmtId="1" fontId="1" fillId="2" borderId="3" xfId="0" applyNumberFormat="1" applyFont="1" applyFill="1" applyBorder="1" applyProtection="1">
      <protection locked="0"/>
    </xf>
    <xf numFmtId="3" fontId="1" fillId="0" borderId="3" xfId="0" applyNumberFormat="1" applyFont="1" applyBorder="1"/>
    <xf numFmtId="1" fontId="1" fillId="2" borderId="3" xfId="0" applyNumberFormat="1" applyFont="1" applyFill="1" applyBorder="1" applyAlignment="1" applyProtection="1">
      <alignment horizontal="center" vertical="center"/>
      <protection locked="0"/>
    </xf>
    <xf numFmtId="0" fontId="21" fillId="0" borderId="5" xfId="0" applyFont="1" applyBorder="1" applyAlignment="1"/>
    <xf numFmtId="0" fontId="2" fillId="0" borderId="6" xfId="0" applyFont="1" applyBorder="1" applyAlignment="1"/>
    <xf numFmtId="164" fontId="15" fillId="0" borderId="3" xfId="0" applyNumberFormat="1" applyFont="1" applyBorder="1"/>
    <xf numFmtId="2" fontId="21" fillId="0" borderId="5" xfId="0" applyNumberFormat="1" applyFont="1" applyBorder="1" applyAlignment="1"/>
    <xf numFmtId="2" fontId="2" fillId="0" borderId="6" xfId="0" applyNumberFormat="1" applyFont="1" applyBorder="1" applyAlignment="1"/>
    <xf numFmtId="0" fontId="1" fillId="0" borderId="7" xfId="0" applyFont="1" applyBorder="1" applyAlignment="1"/>
    <xf numFmtId="0" fontId="0" fillId="0" borderId="7" xfId="0" applyBorder="1" applyAlignment="1"/>
    <xf numFmtId="164" fontId="15" fillId="0" borderId="7" xfId="0" applyNumberFormat="1" applyFont="1" applyBorder="1"/>
    <xf numFmtId="0" fontId="22" fillId="0" borderId="7" xfId="0" applyFont="1" applyBorder="1"/>
    <xf numFmtId="0" fontId="8" fillId="0" borderId="7" xfId="0" applyFont="1" applyBorder="1" applyAlignment="1"/>
    <xf numFmtId="0" fontId="2" fillId="0" borderId="12" xfId="0" applyFont="1" applyBorder="1" applyAlignment="1"/>
    <xf numFmtId="164" fontId="15" fillId="0" borderId="12" xfId="0" applyNumberFormat="1" applyFont="1" applyBorder="1"/>
    <xf numFmtId="0" fontId="22" fillId="0" borderId="12" xfId="0" applyFont="1" applyBorder="1"/>
    <xf numFmtId="0" fontId="8" fillId="0" borderId="12" xfId="0" applyFont="1" applyBorder="1" applyAlignment="1"/>
    <xf numFmtId="0" fontId="1" fillId="0" borderId="13" xfId="0" applyFont="1" applyBorder="1" applyAlignment="1"/>
    <xf numFmtId="0" fontId="2" fillId="0" borderId="7" xfId="0" applyFont="1" applyBorder="1"/>
    <xf numFmtId="0" fontId="0" fillId="0" borderId="7" xfId="0" applyBorder="1"/>
    <xf numFmtId="164" fontId="2" fillId="0" borderId="0" xfId="0" applyNumberFormat="1" applyFont="1" applyAlignment="1">
      <alignment horizontal="left" vertical="center" wrapText="1"/>
    </xf>
    <xf numFmtId="0" fontId="28" fillId="6" borderId="17" xfId="0" applyFont="1" applyFill="1" applyBorder="1" applyAlignment="1">
      <alignment wrapText="1"/>
    </xf>
    <xf numFmtId="166" fontId="1" fillId="0" borderId="3" xfId="1" applyNumberFormat="1" applyFont="1" applyFill="1" applyBorder="1"/>
    <xf numFmtId="0" fontId="0" fillId="0" borderId="18" xfId="0" applyFill="1" applyBorder="1"/>
    <xf numFmtId="2" fontId="28" fillId="0" borderId="18" xfId="0" applyNumberFormat="1" applyFont="1" applyFill="1" applyBorder="1" applyAlignment="1">
      <alignment wrapText="1"/>
    </xf>
    <xf numFmtId="2" fontId="29" fillId="0" borderId="18" xfId="0" applyNumberFormat="1" applyFont="1" applyFill="1" applyBorder="1" applyAlignment="1">
      <alignment wrapText="1"/>
    </xf>
    <xf numFmtId="0" fontId="30" fillId="0" borderId="18" xfId="0" applyFont="1" applyFill="1" applyBorder="1" applyAlignment="1">
      <alignment vertical="top" wrapText="1"/>
    </xf>
    <xf numFmtId="0" fontId="30" fillId="0" borderId="18" xfId="0" applyFont="1" applyFill="1" applyBorder="1" applyAlignment="1">
      <alignment wrapText="1"/>
    </xf>
    <xf numFmtId="0" fontId="30" fillId="0" borderId="0" xfId="0" applyFont="1" applyFill="1" applyBorder="1" applyAlignment="1">
      <alignment wrapText="1"/>
    </xf>
    <xf numFmtId="0" fontId="0" fillId="0" borderId="18" xfId="0" applyBorder="1"/>
    <xf numFmtId="0" fontId="1" fillId="0" borderId="1" xfId="0" applyFont="1" applyFill="1" applyBorder="1" applyAlignment="1"/>
    <xf numFmtId="44" fontId="2" fillId="0" borderId="1" xfId="1" applyFont="1" applyFill="1" applyBorder="1"/>
    <xf numFmtId="9" fontId="2" fillId="0" borderId="1" xfId="1" applyNumberFormat="1" applyFont="1" applyFill="1" applyBorder="1"/>
    <xf numFmtId="9" fontId="2" fillId="0" borderId="1" xfId="1" applyNumberFormat="1" applyFont="1" applyFill="1" applyBorder="1" applyAlignment="1">
      <alignment horizontal="right"/>
    </xf>
    <xf numFmtId="44" fontId="2" fillId="0" borderId="1" xfId="0" applyNumberFormat="1" applyFont="1" applyFill="1" applyBorder="1"/>
    <xf numFmtId="0" fontId="1" fillId="0" borderId="0" xfId="0" applyFont="1" applyAlignment="1">
      <alignment horizontal="right"/>
    </xf>
    <xf numFmtId="0" fontId="1" fillId="0" borderId="0" xfId="0" applyFont="1" applyBorder="1" applyAlignment="1">
      <alignment horizontal="left" vertical="center"/>
    </xf>
    <xf numFmtId="0" fontId="1" fillId="0" borderId="0" xfId="0" applyFont="1" applyFill="1" applyBorder="1" applyAlignment="1">
      <alignment vertical="top"/>
    </xf>
    <xf numFmtId="0" fontId="0" fillId="0" borderId="0" xfId="0" applyFill="1" applyBorder="1"/>
    <xf numFmtId="0" fontId="0" fillId="3" borderId="0" xfId="0" applyFill="1"/>
    <xf numFmtId="0" fontId="0" fillId="0" borderId="0" xfId="0" applyFill="1"/>
    <xf numFmtId="0" fontId="1" fillId="0" borderId="0" xfId="0" applyFont="1" applyFill="1" applyAlignment="1">
      <alignment horizontal="right"/>
    </xf>
    <xf numFmtId="0" fontId="0" fillId="0" borderId="0" xfId="0" applyAlignment="1">
      <alignment horizontal="left" indent="2"/>
    </xf>
    <xf numFmtId="0" fontId="1" fillId="0" borderId="0" xfId="0" applyFont="1" applyFill="1" applyAlignment="1">
      <alignment horizontal="left"/>
    </xf>
    <xf numFmtId="0" fontId="1" fillId="0" borderId="0" xfId="0" applyFont="1" applyAlignment="1">
      <alignment horizontal="right" vertical="top" wrapText="1"/>
    </xf>
    <xf numFmtId="0" fontId="19" fillId="2" borderId="9" xfId="0" applyNumberFormat="1" applyFont="1" applyFill="1" applyBorder="1" applyAlignment="1" applyProtection="1">
      <alignment horizontal="center"/>
      <protection locked="0"/>
    </xf>
    <xf numFmtId="0" fontId="0" fillId="0" borderId="0" xfId="0" applyAlignment="1"/>
    <xf numFmtId="9" fontId="0" fillId="3" borderId="0" xfId="0" applyNumberFormat="1" applyFill="1"/>
    <xf numFmtId="0" fontId="1" fillId="0" borderId="16" xfId="0" applyFont="1" applyBorder="1" applyAlignment="1">
      <alignment horizontal="right" vertical="top" wrapText="1"/>
    </xf>
    <xf numFmtId="0" fontId="0" fillId="0" borderId="14" xfId="0" applyBorder="1" applyAlignment="1"/>
    <xf numFmtId="39" fontId="1" fillId="7" borderId="9" xfId="1" applyNumberFormat="1" applyFont="1" applyFill="1" applyBorder="1"/>
    <xf numFmtId="39" fontId="1" fillId="7" borderId="10" xfId="1" applyNumberFormat="1" applyFont="1" applyFill="1" applyBorder="1"/>
    <xf numFmtId="37" fontId="1" fillId="7" borderId="9" xfId="1" applyNumberFormat="1" applyFont="1" applyFill="1" applyBorder="1" applyAlignment="1">
      <alignment horizontal="center"/>
    </xf>
    <xf numFmtId="37" fontId="1" fillId="7" borderId="19" xfId="1" applyNumberFormat="1" applyFont="1" applyFill="1" applyBorder="1" applyAlignment="1">
      <alignment horizontal="center"/>
    </xf>
    <xf numFmtId="37" fontId="1" fillId="7" borderId="11" xfId="1" applyNumberFormat="1" applyFont="1" applyFill="1" applyBorder="1" applyAlignment="1">
      <alignment horizontal="center"/>
    </xf>
    <xf numFmtId="39" fontId="1" fillId="7" borderId="8" xfId="1" applyNumberFormat="1" applyFont="1" applyFill="1" applyBorder="1"/>
    <xf numFmtId="39" fontId="1" fillId="7" borderId="6" xfId="1" applyNumberFormat="1" applyFont="1" applyFill="1" applyBorder="1"/>
    <xf numFmtId="39" fontId="1" fillId="7" borderId="19" xfId="1" applyNumberFormat="1" applyFont="1" applyFill="1" applyBorder="1"/>
    <xf numFmtId="164" fontId="19" fillId="0" borderId="3" xfId="1" applyNumberFormat="1" applyFont="1" applyFill="1" applyBorder="1"/>
    <xf numFmtId="37" fontId="19" fillId="0" borderId="3" xfId="1" applyNumberFormat="1" applyFont="1" applyFill="1" applyBorder="1" applyProtection="1">
      <protection locked="0"/>
    </xf>
    <xf numFmtId="37" fontId="19" fillId="0" borderId="3" xfId="1" applyNumberFormat="1" applyFont="1" applyFill="1" applyBorder="1" applyAlignment="1" applyProtection="1">
      <alignment horizontal="center"/>
      <protection locked="0"/>
    </xf>
    <xf numFmtId="1" fontId="19" fillId="0" borderId="3" xfId="1" applyNumberFormat="1" applyFont="1" applyFill="1" applyBorder="1" applyAlignment="1" applyProtection="1">
      <protection locked="0"/>
    </xf>
    <xf numFmtId="4" fontId="1" fillId="5" borderId="3" xfId="1" applyNumberFormat="1" applyFont="1" applyFill="1" applyBorder="1"/>
    <xf numFmtId="0" fontId="9" fillId="0" borderId="0" xfId="3" applyAlignment="1" applyProtection="1"/>
    <xf numFmtId="2" fontId="31" fillId="0" borderId="0" xfId="0" applyNumberFormat="1" applyFont="1" applyAlignment="1"/>
    <xf numFmtId="2" fontId="1" fillId="0" borderId="5" xfId="0" applyNumberFormat="1" applyFont="1" applyBorder="1"/>
    <xf numFmtId="166" fontId="1" fillId="0" borderId="0" xfId="1" applyNumberFormat="1" applyFont="1" applyFill="1" applyBorder="1"/>
    <xf numFmtId="44" fontId="19" fillId="0" borderId="3" xfId="1" applyFont="1" applyFill="1" applyBorder="1" applyProtection="1">
      <protection locked="0"/>
    </xf>
    <xf numFmtId="10" fontId="19" fillId="0" borderId="3" xfId="1" applyNumberFormat="1" applyFont="1" applyFill="1" applyBorder="1" applyProtection="1">
      <protection locked="0"/>
    </xf>
    <xf numFmtId="44" fontId="19" fillId="0" borderId="3" xfId="0" applyNumberFormat="1" applyFont="1" applyFill="1" applyBorder="1"/>
    <xf numFmtId="0" fontId="13" fillId="0" borderId="0" xfId="0" applyFont="1" applyAlignment="1">
      <alignment horizontal="left"/>
    </xf>
    <xf numFmtId="0" fontId="1" fillId="0" borderId="0" xfId="0" applyFont="1" applyAlignment="1">
      <alignment horizontal="right"/>
    </xf>
    <xf numFmtId="0" fontId="23" fillId="0" borderId="4" xfId="0" applyFont="1" applyBorder="1"/>
    <xf numFmtId="10" fontId="1" fillId="3" borderId="3" xfId="0" applyNumberFormat="1" applyFont="1" applyFill="1" applyBorder="1"/>
    <xf numFmtId="0" fontId="33" fillId="0" borderId="0" xfId="0" applyFont="1" applyAlignment="1">
      <alignment horizontal="left" indent="1"/>
    </xf>
    <xf numFmtId="0" fontId="3" fillId="0" borderId="0" xfId="0" applyFont="1" applyBorder="1" applyAlignment="1">
      <alignment vertical="top"/>
    </xf>
    <xf numFmtId="0" fontId="0" fillId="0" borderId="0" xfId="0" applyBorder="1" applyAlignment="1">
      <alignment vertical="top"/>
    </xf>
    <xf numFmtId="0" fontId="2" fillId="2" borderId="3"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0" fillId="0" borderId="0" xfId="0" applyAlignment="1">
      <alignment vertical="top"/>
    </xf>
    <xf numFmtId="0" fontId="0" fillId="0" borderId="1" xfId="0" applyBorder="1" applyAlignment="1">
      <alignment vertical="top"/>
    </xf>
    <xf numFmtId="0" fontId="1" fillId="0" borderId="0" xfId="0" applyFont="1" applyBorder="1" applyAlignment="1">
      <alignment horizontal="right"/>
    </xf>
    <xf numFmtId="0" fontId="1" fillId="0" borderId="0" xfId="0" applyFont="1" applyAlignment="1"/>
    <xf numFmtId="0" fontId="1" fillId="0" borderId="0" xfId="0" applyFont="1" applyBorder="1" applyAlignment="1">
      <alignment horizontal="right"/>
    </xf>
    <xf numFmtId="0" fontId="1" fillId="0" borderId="0" xfId="0" applyFont="1" applyAlignment="1"/>
    <xf numFmtId="0" fontId="13" fillId="0" borderId="0" xfId="0" applyFont="1" applyFill="1" applyAlignment="1">
      <alignment horizontal="left" vertical="center" wrapText="1"/>
    </xf>
    <xf numFmtId="0" fontId="2" fillId="0" borderId="0" xfId="0" applyFont="1" applyBorder="1" applyAlignment="1">
      <alignment horizontal="right" vertical="center" wrapText="1"/>
    </xf>
    <xf numFmtId="0" fontId="2" fillId="0" borderId="3" xfId="0" applyFont="1" applyFill="1" applyBorder="1" applyAlignment="1">
      <alignment horizontal="center" wrapText="1"/>
    </xf>
    <xf numFmtId="0" fontId="1" fillId="0" borderId="12" xfId="0" applyFont="1" applyBorder="1" applyAlignment="1">
      <alignment vertical="top"/>
    </xf>
    <xf numFmtId="0" fontId="2" fillId="0" borderId="12" xfId="0" applyFont="1" applyFill="1" applyBorder="1"/>
    <xf numFmtId="0" fontId="1" fillId="0" borderId="12" xfId="0" applyFont="1" applyFill="1" applyBorder="1"/>
    <xf numFmtId="0" fontId="1" fillId="0" borderId="12" xfId="0" applyFont="1" applyBorder="1" applyAlignment="1">
      <alignment horizontal="right"/>
    </xf>
    <xf numFmtId="0" fontId="2" fillId="0" borderId="12" xfId="0" applyFont="1" applyBorder="1" applyAlignment="1">
      <alignment horizontal="right" vertical="top"/>
    </xf>
    <xf numFmtId="0" fontId="33" fillId="3" borderId="0" xfId="0" applyFont="1" applyFill="1" applyBorder="1" applyAlignment="1">
      <alignment vertical="center" wrapText="1"/>
    </xf>
    <xf numFmtId="0" fontId="34" fillId="0" borderId="0" xfId="0" applyFont="1"/>
    <xf numFmtId="166" fontId="2" fillId="0" borderId="3" xfId="1" applyNumberFormat="1" applyFont="1" applyFill="1" applyBorder="1"/>
    <xf numFmtId="39" fontId="1" fillId="0" borderId="0" xfId="1" applyNumberFormat="1" applyFont="1" applyFill="1" applyBorder="1" applyProtection="1">
      <protection locked="0"/>
    </xf>
    <xf numFmtId="9" fontId="1" fillId="0" borderId="0" xfId="1" applyNumberFormat="1" applyFont="1" applyFill="1" applyBorder="1" applyProtection="1">
      <protection locked="0"/>
    </xf>
    <xf numFmtId="0" fontId="32" fillId="0" borderId="0" xfId="5" applyFont="1" applyBorder="1" applyAlignment="1" applyProtection="1">
      <alignment horizontal="center"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center"/>
    </xf>
    <xf numFmtId="0" fontId="32" fillId="0" borderId="0" xfId="0" applyFont="1" applyFill="1" applyBorder="1" applyAlignment="1" applyProtection="1">
      <alignment horizontal="right" vertical="center" wrapText="1"/>
    </xf>
    <xf numFmtId="0" fontId="32" fillId="0" borderId="0" xfId="0" applyFont="1" applyFill="1" applyBorder="1" applyAlignment="1" applyProtection="1">
      <alignment horizontal="right" vertical="center"/>
    </xf>
    <xf numFmtId="0" fontId="33" fillId="3" borderId="0" xfId="0" applyFont="1" applyFill="1" applyBorder="1" applyAlignment="1" applyProtection="1">
      <alignment vertical="center" wrapText="1"/>
      <protection locked="0"/>
    </xf>
    <xf numFmtId="9" fontId="1" fillId="0" borderId="7" xfId="1" applyNumberFormat="1" applyFont="1" applyFill="1" applyBorder="1" applyAlignment="1" applyProtection="1">
      <protection locked="0"/>
    </xf>
    <xf numFmtId="2" fontId="1" fillId="3" borderId="0" xfId="0" applyNumberFormat="1" applyFont="1" applyFill="1" applyBorder="1" applyAlignment="1">
      <alignment horizontal="left"/>
    </xf>
    <xf numFmtId="0" fontId="1" fillId="0" borderId="0" xfId="0" applyFont="1" applyAlignment="1">
      <alignment horizontal="right"/>
    </xf>
    <xf numFmtId="0" fontId="1" fillId="2" borderId="5" xfId="0" applyFont="1" applyFill="1" applyBorder="1" applyAlignment="1" applyProtection="1">
      <alignment vertical="top" wrapText="1"/>
      <protection locked="0"/>
    </xf>
    <xf numFmtId="0" fontId="1" fillId="2" borderId="8" xfId="0" applyFont="1" applyFill="1" applyBorder="1" applyAlignment="1" applyProtection="1">
      <alignment vertical="top" wrapText="1"/>
      <protection locked="0"/>
    </xf>
    <xf numFmtId="0" fontId="1" fillId="2" borderId="6" xfId="0" applyFont="1" applyFill="1" applyBorder="1" applyAlignment="1" applyProtection="1">
      <alignment vertical="top" wrapText="1"/>
      <protection locked="0"/>
    </xf>
    <xf numFmtId="0" fontId="1" fillId="0" borderId="16" xfId="0" applyFont="1" applyBorder="1" applyAlignment="1">
      <alignment horizontal="left" wrapText="1"/>
    </xf>
    <xf numFmtId="0" fontId="1" fillId="0" borderId="0" xfId="0" applyFont="1" applyAlignment="1">
      <alignment horizontal="left"/>
    </xf>
    <xf numFmtId="9" fontId="1" fillId="2" borderId="5" xfId="1" applyNumberFormat="1" applyFont="1" applyFill="1" applyBorder="1" applyAlignment="1" applyProtection="1">
      <protection locked="0"/>
    </xf>
    <xf numFmtId="0" fontId="1" fillId="0" borderId="6" xfId="0" applyFont="1" applyBorder="1" applyAlignment="1" applyProtection="1">
      <protection locked="0"/>
    </xf>
    <xf numFmtId="0" fontId="2" fillId="3" borderId="0" xfId="0" applyFont="1" applyFill="1" applyBorder="1" applyAlignment="1">
      <alignment horizontal="left"/>
    </xf>
    <xf numFmtId="0" fontId="0" fillId="0" borderId="0" xfId="0" applyAlignment="1">
      <alignment horizontal="left"/>
    </xf>
    <xf numFmtId="0" fontId="1" fillId="3" borderId="0" xfId="0" applyFont="1" applyFill="1" applyBorder="1" applyAlignment="1">
      <alignment horizontal="left" vertical="top"/>
    </xf>
    <xf numFmtId="0" fontId="1" fillId="0" borderId="0" xfId="0" applyFont="1" applyAlignment="1">
      <alignment horizontal="right" vertical="top" wrapText="1"/>
    </xf>
    <xf numFmtId="0" fontId="1" fillId="0" borderId="0" xfId="0" applyFont="1" applyAlignment="1">
      <alignment horizontal="right"/>
    </xf>
    <xf numFmtId="0" fontId="1" fillId="0" borderId="0" xfId="0" applyFont="1" applyBorder="1" applyAlignment="1">
      <alignment horizontal="right"/>
    </xf>
    <xf numFmtId="0" fontId="1" fillId="0" borderId="0" xfId="0" applyFont="1" applyFill="1" applyAlignment="1">
      <alignment horizontal="left" vertical="top" wrapText="1"/>
    </xf>
    <xf numFmtId="0" fontId="1" fillId="0" borderId="0" xfId="0" applyFont="1" applyAlignment="1">
      <alignment wrapText="1"/>
    </xf>
    <xf numFmtId="0" fontId="2" fillId="0" borderId="12" xfId="0" applyFont="1" applyFill="1" applyBorder="1" applyAlignment="1">
      <alignment horizontal="center" wrapText="1"/>
    </xf>
    <xf numFmtId="0" fontId="14" fillId="0" borderId="12" xfId="0" applyFont="1" applyFill="1" applyBorder="1" applyAlignment="1">
      <alignment horizontal="center" wrapText="1"/>
    </xf>
    <xf numFmtId="0" fontId="2" fillId="0" borderId="12" xfId="0" applyFont="1" applyBorder="1" applyAlignment="1">
      <alignment horizontal="center" wrapText="1"/>
    </xf>
    <xf numFmtId="9" fontId="19" fillId="0" borderId="5" xfId="1" applyNumberFormat="1" applyFont="1" applyFill="1" applyBorder="1" applyAlignment="1" applyProtection="1">
      <alignment wrapText="1"/>
      <protection locked="0"/>
    </xf>
    <xf numFmtId="0" fontId="19" fillId="0" borderId="6" xfId="0" applyFont="1" applyFill="1" applyBorder="1" applyAlignment="1" applyProtection="1">
      <alignment wrapText="1"/>
      <protection locked="0"/>
    </xf>
    <xf numFmtId="0" fontId="1" fillId="0" borderId="2" xfId="0" applyFont="1" applyFill="1" applyBorder="1" applyAlignment="1">
      <alignment horizontal="left" vertical="center" wrapText="1"/>
    </xf>
    <xf numFmtId="0" fontId="1" fillId="0" borderId="2" xfId="0" applyFont="1" applyBorder="1" applyAlignment="1">
      <alignment vertical="center" wrapText="1"/>
    </xf>
    <xf numFmtId="0" fontId="1" fillId="0" borderId="0" xfId="0" applyFont="1" applyFill="1" applyAlignment="1">
      <alignment horizontal="left" vertical="center" wrapText="1"/>
    </xf>
    <xf numFmtId="0" fontId="1" fillId="0" borderId="0" xfId="0" applyFont="1" applyAlignment="1">
      <alignment vertical="center" wrapText="1"/>
    </xf>
    <xf numFmtId="0" fontId="3" fillId="0" borderId="0" xfId="0" applyFont="1" applyAlignment="1">
      <alignment wrapText="1"/>
    </xf>
    <xf numFmtId="0" fontId="0" fillId="0" borderId="0" xfId="0" applyAlignment="1"/>
    <xf numFmtId="0" fontId="0" fillId="0" borderId="6" xfId="0" applyBorder="1" applyAlignment="1" applyProtection="1">
      <protection locked="0"/>
    </xf>
    <xf numFmtId="0" fontId="1" fillId="3" borderId="0" xfId="0" applyFont="1" applyFill="1" applyBorder="1" applyAlignment="1">
      <alignment horizontal="left"/>
    </xf>
    <xf numFmtId="0" fontId="0" fillId="0" borderId="0" xfId="0" applyFont="1" applyAlignment="1">
      <alignment horizontal="left"/>
    </xf>
    <xf numFmtId="0" fontId="0" fillId="0" borderId="0" xfId="0" applyAlignment="1">
      <alignment horizontal="right"/>
    </xf>
    <xf numFmtId="0" fontId="0" fillId="0" borderId="0" xfId="0" applyBorder="1" applyAlignment="1">
      <alignment horizontal="right"/>
    </xf>
    <xf numFmtId="0" fontId="1" fillId="0" borderId="0" xfId="0" applyFont="1" applyFill="1" applyAlignment="1">
      <alignment horizontal="left" wrapText="1"/>
    </xf>
    <xf numFmtId="0" fontId="0" fillId="0" borderId="0" xfId="0" applyAlignment="1">
      <alignment wrapText="1"/>
    </xf>
    <xf numFmtId="9" fontId="1" fillId="5" borderId="5" xfId="1" applyNumberFormat="1" applyFont="1" applyFill="1" applyBorder="1" applyAlignment="1">
      <alignment wrapText="1"/>
    </xf>
    <xf numFmtId="0" fontId="1" fillId="5" borderId="8" xfId="0" applyFont="1" applyFill="1" applyBorder="1" applyAlignment="1">
      <alignment wrapText="1"/>
    </xf>
    <xf numFmtId="0" fontId="1" fillId="0" borderId="6" xfId="0" applyFont="1" applyBorder="1" applyAlignment="1">
      <alignment wrapText="1"/>
    </xf>
    <xf numFmtId="0" fontId="1" fillId="0" borderId="0" xfId="0" applyFont="1" applyAlignment="1"/>
    <xf numFmtId="9" fontId="1" fillId="5" borderId="5" xfId="1" applyNumberFormat="1" applyFont="1" applyFill="1" applyBorder="1" applyAlignment="1"/>
    <xf numFmtId="0" fontId="1" fillId="5" borderId="8" xfId="0" applyFont="1" applyFill="1" applyBorder="1" applyAlignment="1"/>
    <xf numFmtId="0" fontId="1" fillId="0" borderId="6" xfId="0" applyFont="1" applyBorder="1" applyAlignment="1"/>
    <xf numFmtId="0" fontId="0" fillId="0" borderId="12" xfId="0" applyBorder="1" applyAlignment="1">
      <alignment horizontal="center"/>
    </xf>
    <xf numFmtId="14" fontId="1" fillId="2" borderId="5" xfId="0" applyNumberFormat="1" applyFont="1" applyFill="1" applyBorder="1" applyAlignment="1" applyProtection="1">
      <protection locked="0"/>
    </xf>
    <xf numFmtId="14" fontId="0" fillId="0" borderId="6" xfId="0" applyNumberFormat="1" applyBorder="1" applyAlignment="1" applyProtection="1">
      <protection locked="0"/>
    </xf>
    <xf numFmtId="2" fontId="1" fillId="3" borderId="0" xfId="0" applyNumberFormat="1" applyFont="1" applyFill="1" applyBorder="1" applyAlignment="1">
      <alignment horizontal="left"/>
    </xf>
    <xf numFmtId="0" fontId="2" fillId="0" borderId="8" xfId="0" applyNumberFormat="1" applyFont="1" applyFill="1" applyBorder="1" applyAlignment="1">
      <alignment horizontal="center" wrapText="1"/>
    </xf>
    <xf numFmtId="0" fontId="0" fillId="0" borderId="8" xfId="0" applyBorder="1"/>
    <xf numFmtId="9" fontId="1" fillId="2" borderId="5" xfId="1" applyNumberFormat="1" applyFont="1" applyFill="1" applyBorder="1" applyAlignment="1" applyProtection="1">
      <alignment wrapText="1"/>
      <protection locked="0"/>
    </xf>
    <xf numFmtId="9" fontId="1" fillId="2" borderId="8" xfId="1" applyNumberFormat="1" applyFont="1" applyFill="1" applyBorder="1" applyAlignment="1" applyProtection="1">
      <alignment wrapText="1"/>
      <protection locked="0"/>
    </xf>
    <xf numFmtId="9" fontId="1" fillId="2" borderId="6" xfId="1" applyNumberFormat="1" applyFont="1" applyFill="1" applyBorder="1" applyAlignment="1" applyProtection="1">
      <alignment wrapText="1"/>
      <protection locked="0"/>
    </xf>
    <xf numFmtId="0" fontId="13" fillId="0" borderId="0" xfId="0" applyFont="1" applyFill="1" applyAlignment="1">
      <alignment horizontal="left" vertical="center" wrapText="1"/>
    </xf>
    <xf numFmtId="0" fontId="16" fillId="0" borderId="0" xfId="0" applyFont="1" applyAlignment="1">
      <alignment vertical="center" wrapText="1"/>
    </xf>
    <xf numFmtId="9" fontId="1" fillId="5" borderId="5" xfId="1" applyNumberFormat="1" applyFont="1" applyFill="1" applyBorder="1" applyAlignment="1">
      <alignment horizontal="right" wrapText="1"/>
    </xf>
    <xf numFmtId="9" fontId="1" fillId="5" borderId="8" xfId="1" applyNumberFormat="1" applyFont="1" applyFill="1" applyBorder="1" applyAlignment="1">
      <alignment horizontal="right" wrapText="1"/>
    </xf>
    <xf numFmtId="0" fontId="0" fillId="0" borderId="8" xfId="0" applyBorder="1" applyAlignment="1">
      <alignment horizontal="right"/>
    </xf>
    <xf numFmtId="0" fontId="0" fillId="0" borderId="6" xfId="0" applyBorder="1" applyAlignment="1">
      <alignment horizontal="right"/>
    </xf>
    <xf numFmtId="0" fontId="2" fillId="0" borderId="5" xfId="0" applyFont="1" applyFill="1" applyBorder="1" applyAlignment="1">
      <alignment horizontal="center" wrapText="1"/>
    </xf>
    <xf numFmtId="0" fontId="0" fillId="0" borderId="8" xfId="0" applyFont="1" applyBorder="1" applyAlignment="1">
      <alignment horizontal="center"/>
    </xf>
    <xf numFmtId="9" fontId="1" fillId="0" borderId="5" xfId="1" applyNumberFormat="1" applyFont="1" applyFill="1" applyBorder="1" applyAlignment="1" applyProtection="1">
      <alignment wrapText="1"/>
    </xf>
    <xf numFmtId="9" fontId="1" fillId="0" borderId="8" xfId="1" applyNumberFormat="1" applyFont="1" applyFill="1" applyBorder="1" applyAlignment="1" applyProtection="1">
      <alignment wrapText="1"/>
    </xf>
    <xf numFmtId="9" fontId="1" fillId="0" borderId="6" xfId="1" applyNumberFormat="1" applyFont="1" applyFill="1" applyBorder="1" applyAlignment="1" applyProtection="1">
      <alignment wrapText="1"/>
    </xf>
    <xf numFmtId="9" fontId="1" fillId="5" borderId="8" xfId="1" applyNumberFormat="1" applyFont="1" applyFill="1" applyBorder="1" applyAlignment="1">
      <alignment wrapText="1"/>
    </xf>
    <xf numFmtId="9" fontId="1" fillId="5" borderId="6" xfId="1" applyNumberFormat="1" applyFont="1" applyFill="1" applyBorder="1" applyAlignment="1">
      <alignment wrapText="1"/>
    </xf>
    <xf numFmtId="0" fontId="11" fillId="0" borderId="15" xfId="0" applyFont="1" applyBorder="1" applyAlignment="1">
      <alignment vertical="top" wrapText="1"/>
    </xf>
    <xf numFmtId="0" fontId="0" fillId="0" borderId="15" xfId="0" applyBorder="1" applyAlignment="1">
      <alignment wrapText="1"/>
    </xf>
    <xf numFmtId="9" fontId="1" fillId="0" borderId="8" xfId="1" applyNumberFormat="1" applyFont="1" applyFill="1" applyBorder="1" applyAlignment="1" applyProtection="1">
      <alignment wrapText="1"/>
      <protection locked="0"/>
    </xf>
    <xf numFmtId="9" fontId="1" fillId="0" borderId="6" xfId="1" applyNumberFormat="1" applyFont="1" applyFill="1" applyBorder="1" applyAlignment="1" applyProtection="1">
      <alignment wrapText="1"/>
      <protection locked="0"/>
    </xf>
    <xf numFmtId="14" fontId="1" fillId="0" borderId="6" xfId="0" applyNumberFormat="1" applyFont="1" applyBorder="1" applyAlignment="1" applyProtection="1">
      <protection locked="0"/>
    </xf>
    <xf numFmtId="0" fontId="20" fillId="0" borderId="0" xfId="0" applyFont="1" applyAlignment="1">
      <alignment vertical="center" wrapText="1"/>
    </xf>
    <xf numFmtId="0" fontId="0" fillId="0" borderId="0" xfId="0" applyAlignment="1">
      <alignment vertical="center" wrapText="1"/>
    </xf>
    <xf numFmtId="0" fontId="1" fillId="0" borderId="5" xfId="0" applyFont="1" applyBorder="1" applyAlignment="1"/>
    <xf numFmtId="0" fontId="1" fillId="0" borderId="8" xfId="0" applyFont="1" applyBorder="1" applyAlignment="1"/>
    <xf numFmtId="0" fontId="2" fillId="0" borderId="7" xfId="0" applyFont="1" applyBorder="1" applyAlignment="1"/>
    <xf numFmtId="0" fontId="0" fillId="0" borderId="8" xfId="0" applyBorder="1" applyAlignment="1"/>
    <xf numFmtId="0" fontId="0" fillId="0" borderId="6" xfId="0" applyBorder="1" applyAlignment="1"/>
    <xf numFmtId="0" fontId="21" fillId="0" borderId="5" xfId="0" applyFont="1" applyBorder="1" applyAlignment="1"/>
    <xf numFmtId="0" fontId="0" fillId="0" borderId="6" xfId="0" applyFont="1" applyBorder="1" applyAlignment="1"/>
    <xf numFmtId="2" fontId="21" fillId="0" borderId="5" xfId="0" applyNumberFormat="1" applyFont="1" applyBorder="1" applyAlignment="1">
      <alignment wrapText="1"/>
    </xf>
    <xf numFmtId="2" fontId="0" fillId="0" borderId="6" xfId="0" applyNumberFormat="1" applyFont="1" applyBorder="1" applyAlignment="1">
      <alignment wrapText="1"/>
    </xf>
    <xf numFmtId="0" fontId="21" fillId="0" borderId="5" xfId="0" applyFont="1" applyBorder="1" applyAlignment="1">
      <alignment wrapText="1"/>
    </xf>
    <xf numFmtId="0" fontId="0" fillId="0" borderId="6" xfId="0" applyFont="1" applyBorder="1" applyAlignment="1">
      <alignment wrapText="1"/>
    </xf>
    <xf numFmtId="0" fontId="1" fillId="0" borderId="5" xfId="0" applyFont="1" applyBorder="1" applyAlignment="1">
      <alignment wrapText="1"/>
    </xf>
    <xf numFmtId="0" fontId="15" fillId="0" borderId="12" xfId="0" applyFont="1" applyBorder="1" applyAlignment="1"/>
    <xf numFmtId="0" fontId="0" fillId="0" borderId="12" xfId="0" applyFont="1" applyBorder="1" applyAlignment="1"/>
    <xf numFmtId="0" fontId="2" fillId="0" borderId="0" xfId="0" applyFont="1" applyBorder="1" applyAlignment="1">
      <alignment horizontal="right" vertical="center" wrapText="1"/>
    </xf>
    <xf numFmtId="49" fontId="1" fillId="3" borderId="0" xfId="0" applyNumberFormat="1" applyFont="1" applyFill="1" applyBorder="1" applyAlignment="1" applyProtection="1">
      <alignment horizontal="left" vertical="center" wrapText="1"/>
      <protection locked="0"/>
    </xf>
    <xf numFmtId="9" fontId="1" fillId="0" borderId="5" xfId="1" applyNumberFormat="1" applyFont="1" applyFill="1" applyBorder="1" applyAlignment="1" applyProtection="1">
      <alignment horizontal="right"/>
    </xf>
    <xf numFmtId="9" fontId="1" fillId="0" borderId="8" xfId="1" applyNumberFormat="1" applyFont="1" applyFill="1" applyBorder="1" applyAlignment="1" applyProtection="1">
      <alignment horizontal="right"/>
    </xf>
    <xf numFmtId="9" fontId="1" fillId="0" borderId="6" xfId="1" applyNumberFormat="1" applyFont="1" applyFill="1" applyBorder="1" applyAlignment="1" applyProtection="1">
      <alignment horizontal="right"/>
    </xf>
    <xf numFmtId="0" fontId="2" fillId="0" borderId="5" xfId="0" applyFont="1" applyFill="1" applyBorder="1" applyAlignment="1">
      <alignment horizontal="center"/>
    </xf>
    <xf numFmtId="0" fontId="0" fillId="0" borderId="6" xfId="0" applyFill="1" applyBorder="1" applyAlignment="1">
      <alignment horizontal="center"/>
    </xf>
    <xf numFmtId="9" fontId="1" fillId="2" borderId="6" xfId="1" applyNumberFormat="1" applyFont="1" applyFill="1" applyBorder="1" applyAlignment="1" applyProtection="1">
      <protection locked="0"/>
    </xf>
    <xf numFmtId="9" fontId="1" fillId="0" borderId="0" xfId="1" applyNumberFormat="1" applyFont="1" applyFill="1" applyBorder="1" applyAlignment="1" applyProtection="1">
      <protection locked="0"/>
    </xf>
    <xf numFmtId="0" fontId="1" fillId="0" borderId="0" xfId="0" applyFont="1" applyFill="1" applyBorder="1" applyAlignment="1" applyProtection="1">
      <protection locked="0"/>
    </xf>
    <xf numFmtId="49" fontId="2" fillId="0" borderId="0" xfId="0" applyNumberFormat="1" applyFont="1" applyBorder="1" applyAlignment="1">
      <alignment horizontal="left" vertical="center" wrapText="1"/>
    </xf>
    <xf numFmtId="49" fontId="2" fillId="3" borderId="0" xfId="0" applyNumberFormat="1" applyFont="1" applyFill="1" applyBorder="1" applyAlignment="1" applyProtection="1">
      <alignment horizontal="center" vertical="center" wrapText="1"/>
      <protection locked="0"/>
    </xf>
    <xf numFmtId="49" fontId="2" fillId="3" borderId="0" xfId="0" applyNumberFormat="1" applyFont="1" applyFill="1" applyBorder="1" applyAlignment="1" applyProtection="1">
      <alignment horizontal="left" vertical="center" wrapText="1"/>
      <protection locked="0"/>
    </xf>
  </cellXfs>
  <cellStyles count="6">
    <cellStyle name="Currency" xfId="1" builtinId="4"/>
    <cellStyle name="Hyperlink" xfId="3" builtinId="8"/>
    <cellStyle name="Normal" xfId="0" builtinId="0"/>
    <cellStyle name="Normal 2" xfId="2"/>
    <cellStyle name="Normal 3" xfId="4"/>
    <cellStyle name="Normal 4" xf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2309E1"/>
      <color rgb="FF004E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seattle.gov/" TargetMode="External"/><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wmf"/></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296519</xdr:colOff>
      <xdr:row>0</xdr:row>
      <xdr:rowOff>82826</xdr:rowOff>
    </xdr:from>
    <xdr:to>
      <xdr:col>3</xdr:col>
      <xdr:colOff>868017</xdr:colOff>
      <xdr:row>3</xdr:row>
      <xdr:rowOff>16565</xdr:rowOff>
    </xdr:to>
    <xdr:pic>
      <xdr:nvPicPr>
        <xdr:cNvPr id="2" name="Picture 1" descr="seattle logo.png">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1911628" y="82826"/>
          <a:ext cx="571498" cy="546652"/>
        </a:xfrm>
        <a:prstGeom prst="rect">
          <a:avLst/>
        </a:prstGeom>
      </xdr:spPr>
    </xdr:pic>
    <xdr:clientData/>
  </xdr:twoCellAnchor>
  <xdr:twoCellAnchor>
    <xdr:from>
      <xdr:col>1</xdr:col>
      <xdr:colOff>41413</xdr:colOff>
      <xdr:row>0</xdr:row>
      <xdr:rowOff>99392</xdr:rowOff>
    </xdr:from>
    <xdr:to>
      <xdr:col>1</xdr:col>
      <xdr:colOff>1043609</xdr:colOff>
      <xdr:row>3</xdr:row>
      <xdr:rowOff>74544</xdr:rowOff>
    </xdr:to>
    <xdr:sp macro="" textlink="">
      <xdr:nvSpPr>
        <xdr:cNvPr id="3" name="TextBox 2"/>
        <xdr:cNvSpPr txBox="1"/>
      </xdr:nvSpPr>
      <xdr:spPr>
        <a:xfrm>
          <a:off x="155713" y="99392"/>
          <a:ext cx="1002196" cy="584752"/>
        </a:xfrm>
        <a:prstGeom prst="rect">
          <a:avLst/>
        </a:prstGeom>
        <a:blipFill dpi="0" rotWithShape="1">
          <a:blip xmlns:r="http://schemas.openxmlformats.org/officeDocument/2006/relationships" r:embed="rId3" cstate="print">
            <a:alphaModFix amt="11000"/>
          </a:blip>
          <a:srcRect/>
          <a:stretch>
            <a:fillRect/>
          </a:stretch>
        </a:blip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blipFill dpi="0" rotWithShape="1">
              <a:blip xmlns:r="http://schemas.openxmlformats.org/officeDocument/2006/relationships" r:embed="rId4">
                <a:alphaModFix amt="55000"/>
              </a:blip>
              <a:srcRect/>
              <a:stretch>
                <a:fillRect/>
              </a:stretch>
            </a:blip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0</xdr:row>
      <xdr:rowOff>38100</xdr:rowOff>
    </xdr:from>
    <xdr:to>
      <xdr:col>1</xdr:col>
      <xdr:colOff>960120</xdr:colOff>
      <xdr:row>3</xdr:row>
      <xdr:rowOff>36195</xdr:rowOff>
    </xdr:to>
    <xdr:pic>
      <xdr:nvPicPr>
        <xdr:cNvPr id="2" name="Picture 1" descr="seattle logo.png"/>
        <xdr:cNvPicPr>
          <a:picLocks noChangeAspect="1"/>
        </xdr:cNvPicPr>
      </xdr:nvPicPr>
      <xdr:blipFill>
        <a:blip xmlns:r="http://schemas.openxmlformats.org/officeDocument/2006/relationships" r:embed="rId1" cstate="print"/>
        <a:stretch>
          <a:fillRect/>
        </a:stretch>
      </xdr:blipFill>
      <xdr:spPr>
        <a:xfrm>
          <a:off x="342900" y="38100"/>
          <a:ext cx="731520" cy="731520"/>
        </a:xfrm>
        <a:prstGeom prst="rect">
          <a:avLst/>
        </a:prstGeom>
      </xdr:spPr>
    </xdr:pic>
    <xdr:clientData/>
  </xdr:twoCellAnchor>
  <xdr:twoCellAnchor editAs="oneCell">
    <xdr:from>
      <xdr:col>3</xdr:col>
      <xdr:colOff>0</xdr:colOff>
      <xdr:row>1</xdr:row>
      <xdr:rowOff>0</xdr:rowOff>
    </xdr:from>
    <xdr:to>
      <xdr:col>3</xdr:col>
      <xdr:colOff>24386</xdr:colOff>
      <xdr:row>1</xdr:row>
      <xdr:rowOff>24386</xdr:rowOff>
    </xdr:to>
    <xdr:pic>
      <xdr:nvPicPr>
        <xdr:cNvPr id="3" name="Picture 2"/>
        <xdr:cNvPicPr>
          <a:picLocks noChangeAspect="1"/>
        </xdr:cNvPicPr>
      </xdr:nvPicPr>
      <xdr:blipFill>
        <a:blip xmlns:r="http://schemas.openxmlformats.org/officeDocument/2006/relationships" r:embed="rId2" cstate="print"/>
        <a:stretch>
          <a:fillRect/>
        </a:stretch>
      </xdr:blipFill>
      <xdr:spPr>
        <a:xfrm>
          <a:off x="1419225" y="314325"/>
          <a:ext cx="24386" cy="24386"/>
        </a:xfrm>
        <a:prstGeom prst="rect">
          <a:avLst/>
        </a:prstGeom>
      </xdr:spPr>
    </xdr:pic>
    <xdr:clientData/>
  </xdr:twoCellAnchor>
  <xdr:oneCellAnchor>
    <xdr:from>
      <xdr:col>3</xdr:col>
      <xdr:colOff>666750</xdr:colOff>
      <xdr:row>0</xdr:row>
      <xdr:rowOff>38100</xdr:rowOff>
    </xdr:from>
    <xdr:ext cx="1190625" cy="590550"/>
    <xdr:sp macro="" textlink="">
      <xdr:nvSpPr>
        <xdr:cNvPr id="5" name="TextBox 4"/>
        <xdr:cNvSpPr txBox="1"/>
      </xdr:nvSpPr>
      <xdr:spPr>
        <a:xfrm>
          <a:off x="2085975" y="38100"/>
          <a:ext cx="1190625"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latin typeface="+mn-lt"/>
            <a:ea typeface="+mn-ea"/>
            <a:cs typeface="+mn-cs"/>
          </a:endParaRPr>
        </a:p>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0</xdr:row>
      <xdr:rowOff>152400</xdr:rowOff>
    </xdr:from>
    <xdr:to>
      <xdr:col>1</xdr:col>
      <xdr:colOff>969645</xdr:colOff>
      <xdr:row>4</xdr:row>
      <xdr:rowOff>83820</xdr:rowOff>
    </xdr:to>
    <xdr:pic>
      <xdr:nvPicPr>
        <xdr:cNvPr id="2" name="Picture 1" descr="seattle logo.png"/>
        <xdr:cNvPicPr>
          <a:picLocks noChangeAspect="1"/>
        </xdr:cNvPicPr>
      </xdr:nvPicPr>
      <xdr:blipFill>
        <a:blip xmlns:r="http://schemas.openxmlformats.org/officeDocument/2006/relationships" r:embed="rId1" cstate="print"/>
        <a:stretch>
          <a:fillRect/>
        </a:stretch>
      </xdr:blipFill>
      <xdr:spPr>
        <a:xfrm>
          <a:off x="352425" y="76200"/>
          <a:ext cx="731520" cy="7315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228600</xdr:colOff>
      <xdr:row>0</xdr:row>
      <xdr:rowOff>19050</xdr:rowOff>
    </xdr:from>
    <xdr:to>
      <xdr:col>1</xdr:col>
      <xdr:colOff>960120</xdr:colOff>
      <xdr:row>3</xdr:row>
      <xdr:rowOff>64770</xdr:rowOff>
    </xdr:to>
    <xdr:pic>
      <xdr:nvPicPr>
        <xdr:cNvPr id="2" name="Picture 1" descr="seattle logo.png"/>
        <xdr:cNvPicPr>
          <a:picLocks noChangeAspect="1"/>
        </xdr:cNvPicPr>
      </xdr:nvPicPr>
      <xdr:blipFill>
        <a:blip xmlns:r="http://schemas.openxmlformats.org/officeDocument/2006/relationships" r:embed="rId1" cstate="print"/>
        <a:stretch>
          <a:fillRect/>
        </a:stretch>
      </xdr:blipFill>
      <xdr:spPr>
        <a:xfrm>
          <a:off x="342900" y="19050"/>
          <a:ext cx="731520" cy="7315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171450</xdr:colOff>
      <xdr:row>0</xdr:row>
      <xdr:rowOff>28575</xdr:rowOff>
    </xdr:from>
    <xdr:to>
      <xdr:col>1</xdr:col>
      <xdr:colOff>902970</xdr:colOff>
      <xdr:row>3</xdr:row>
      <xdr:rowOff>36195</xdr:rowOff>
    </xdr:to>
    <xdr:pic>
      <xdr:nvPicPr>
        <xdr:cNvPr id="2" name="Picture 1" descr="seattle logo.png"/>
        <xdr:cNvPicPr>
          <a:picLocks noChangeAspect="1"/>
        </xdr:cNvPicPr>
      </xdr:nvPicPr>
      <xdr:blipFill>
        <a:blip xmlns:r="http://schemas.openxmlformats.org/officeDocument/2006/relationships" r:embed="rId1" cstate="print"/>
        <a:stretch>
          <a:fillRect/>
        </a:stretch>
      </xdr:blipFill>
      <xdr:spPr>
        <a:xfrm>
          <a:off x="285750" y="28575"/>
          <a:ext cx="731520" cy="7315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523876</xdr:colOff>
      <xdr:row>25</xdr:row>
      <xdr:rowOff>0</xdr:rowOff>
    </xdr:from>
    <xdr:to>
      <xdr:col>20</xdr:col>
      <xdr:colOff>295276</xdr:colOff>
      <xdr:row>51</xdr:row>
      <xdr:rowOff>103632</xdr:rowOff>
    </xdr:to>
    <xdr:pic>
      <xdr:nvPicPr>
        <xdr:cNvPr id="2" name="Picture 1" descr="tree shading graphic.wmf"/>
        <xdr:cNvPicPr>
          <a:picLocks noChangeAspect="1"/>
        </xdr:cNvPicPr>
      </xdr:nvPicPr>
      <xdr:blipFill>
        <a:blip xmlns:r="http://schemas.openxmlformats.org/officeDocument/2006/relationships" r:embed="rId1" cstate="print"/>
        <a:stretch>
          <a:fillRect/>
        </a:stretch>
      </xdr:blipFill>
      <xdr:spPr>
        <a:xfrm>
          <a:off x="7505701" y="6886575"/>
          <a:ext cx="5257800" cy="7304532"/>
        </a:xfrm>
        <a:prstGeom prst="rect">
          <a:avLst/>
        </a:prstGeom>
      </xdr:spPr>
    </xdr:pic>
    <xdr:clientData/>
  </xdr:twoCellAnchor>
  <xdr:twoCellAnchor editAs="oneCell">
    <xdr:from>
      <xdr:col>1</xdr:col>
      <xdr:colOff>114300</xdr:colOff>
      <xdr:row>0</xdr:row>
      <xdr:rowOff>28575</xdr:rowOff>
    </xdr:from>
    <xdr:to>
      <xdr:col>1</xdr:col>
      <xdr:colOff>845820</xdr:colOff>
      <xdr:row>3</xdr:row>
      <xdr:rowOff>74295</xdr:rowOff>
    </xdr:to>
    <xdr:pic>
      <xdr:nvPicPr>
        <xdr:cNvPr id="3" name="Picture 2" descr="seattle logo.png"/>
        <xdr:cNvPicPr>
          <a:picLocks noChangeAspect="1"/>
        </xdr:cNvPicPr>
      </xdr:nvPicPr>
      <xdr:blipFill>
        <a:blip xmlns:r="http://schemas.openxmlformats.org/officeDocument/2006/relationships" r:embed="rId2" cstate="print"/>
        <a:stretch>
          <a:fillRect/>
        </a:stretch>
      </xdr:blipFill>
      <xdr:spPr>
        <a:xfrm>
          <a:off x="228600" y="28575"/>
          <a:ext cx="731520" cy="7315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104776</xdr:colOff>
      <xdr:row>0</xdr:row>
      <xdr:rowOff>28575</xdr:rowOff>
    </xdr:from>
    <xdr:to>
      <xdr:col>1</xdr:col>
      <xdr:colOff>836296</xdr:colOff>
      <xdr:row>3</xdr:row>
      <xdr:rowOff>17145</xdr:rowOff>
    </xdr:to>
    <xdr:pic>
      <xdr:nvPicPr>
        <xdr:cNvPr id="2" name="Picture 1" descr="seattle logo.png"/>
        <xdr:cNvPicPr>
          <a:picLocks noChangeAspect="1"/>
        </xdr:cNvPicPr>
      </xdr:nvPicPr>
      <xdr:blipFill>
        <a:blip xmlns:r="http://schemas.openxmlformats.org/officeDocument/2006/relationships" r:embed="rId1" cstate="print"/>
        <a:stretch>
          <a:fillRect/>
        </a:stretch>
      </xdr:blipFill>
      <xdr:spPr>
        <a:xfrm>
          <a:off x="219076" y="28575"/>
          <a:ext cx="731520" cy="7315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152400</xdr:colOff>
      <xdr:row>0</xdr:row>
      <xdr:rowOff>38100</xdr:rowOff>
    </xdr:from>
    <xdr:to>
      <xdr:col>1</xdr:col>
      <xdr:colOff>883920</xdr:colOff>
      <xdr:row>3</xdr:row>
      <xdr:rowOff>26670</xdr:rowOff>
    </xdr:to>
    <xdr:pic>
      <xdr:nvPicPr>
        <xdr:cNvPr id="2" name="Picture 1" descr="seattle logo.png"/>
        <xdr:cNvPicPr>
          <a:picLocks noChangeAspect="1"/>
        </xdr:cNvPicPr>
      </xdr:nvPicPr>
      <xdr:blipFill>
        <a:blip xmlns:r="http://schemas.openxmlformats.org/officeDocument/2006/relationships" r:embed="rId1" cstate="print"/>
        <a:stretch>
          <a:fillRect/>
        </a:stretch>
      </xdr:blipFill>
      <xdr:spPr>
        <a:xfrm>
          <a:off x="266700" y="38100"/>
          <a:ext cx="731520" cy="7315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DPD%20-%20Capital%20Green/Phase%20II/Training/Example%20Files/Copy%20of%20leed_for_homes_checkli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s/DPD%20-%20Capital%20Green/Phase%20II/Training/Example%20Files/test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xp Checklist"/>
      <sheetName val="Checklist"/>
      <sheetName val="Accountability Form"/>
      <sheetName val="MF HSA calc"/>
      <sheetName val="Field Checklist"/>
      <sheetName val="Field Checklist (data)"/>
      <sheetName val="TBC"/>
      <sheetName val="Dur Guidelines"/>
      <sheetName val="Dur Risk Eval Form"/>
      <sheetName val="Dur Inspect. Checklist"/>
      <sheetName val="Durability Strategies"/>
      <sheetName val="Calcs"/>
    </sheetNames>
    <sheetDataSet>
      <sheetData sheetId="0"/>
      <sheetData sheetId="1">
        <row r="20">
          <cell r="M20">
            <v>19</v>
          </cell>
          <cell r="N20">
            <v>63.5</v>
          </cell>
          <cell r="S20">
            <v>11</v>
          </cell>
        </row>
        <row r="24">
          <cell r="M24">
            <v>0</v>
          </cell>
          <cell r="N24">
            <v>6</v>
          </cell>
          <cell r="S24">
            <v>0</v>
          </cell>
        </row>
        <row r="45">
          <cell r="G45">
            <v>0</v>
          </cell>
        </row>
        <row r="47">
          <cell r="G47">
            <v>0</v>
          </cell>
        </row>
        <row r="49">
          <cell r="G49">
            <v>0</v>
          </cell>
        </row>
        <row r="51">
          <cell r="G51">
            <v>0</v>
          </cell>
        </row>
        <row r="54">
          <cell r="M54">
            <v>6</v>
          </cell>
          <cell r="N54">
            <v>0</v>
          </cell>
          <cell r="S54">
            <v>0</v>
          </cell>
        </row>
        <row r="82">
          <cell r="M82">
            <v>5</v>
          </cell>
          <cell r="N82">
            <v>10.5</v>
          </cell>
          <cell r="S82">
            <v>6</v>
          </cell>
        </row>
        <row r="134">
          <cell r="M134">
            <v>0</v>
          </cell>
          <cell r="N134">
            <v>9</v>
          </cell>
          <cell r="S134">
            <v>2</v>
          </cell>
        </row>
        <row r="162">
          <cell r="M162">
            <v>3</v>
          </cell>
          <cell r="N162">
            <v>15</v>
          </cell>
          <cell r="S162">
            <v>0</v>
          </cell>
        </row>
        <row r="180">
          <cell r="M180">
            <v>2</v>
          </cell>
          <cell r="N180">
            <v>12</v>
          </cell>
          <cell r="S180">
            <v>3</v>
          </cell>
        </row>
        <row r="233">
          <cell r="M233">
            <v>3</v>
          </cell>
          <cell r="N233">
            <v>9</v>
          </cell>
          <cell r="S233">
            <v>0</v>
          </cell>
        </row>
        <row r="304">
          <cell r="M304">
            <v>0</v>
          </cell>
          <cell r="N304">
            <v>2</v>
          </cell>
          <cell r="S304">
            <v>0</v>
          </cell>
        </row>
        <row r="352">
          <cell r="D352">
            <v>0</v>
          </cell>
        </row>
      </sheetData>
      <sheetData sheetId="2"/>
      <sheetData sheetId="3">
        <row r="10">
          <cell r="I10">
            <v>0</v>
          </cell>
        </row>
        <row r="11">
          <cell r="I11">
            <v>0</v>
          </cell>
        </row>
        <row r="12">
          <cell r="I12">
            <v>0</v>
          </cell>
        </row>
        <row r="13">
          <cell r="I13">
            <v>0</v>
          </cell>
        </row>
        <row r="16">
          <cell r="I16">
            <v>0</v>
          </cell>
        </row>
        <row r="19">
          <cell r="I19">
            <v>0</v>
          </cell>
        </row>
        <row r="20">
          <cell r="I20">
            <v>0</v>
          </cell>
        </row>
        <row r="21">
          <cell r="I21">
            <v>0</v>
          </cell>
        </row>
        <row r="22">
          <cell r="I22">
            <v>0</v>
          </cell>
        </row>
        <row r="23">
          <cell r="I23">
            <v>0</v>
          </cell>
        </row>
        <row r="24">
          <cell r="I24">
            <v>0</v>
          </cell>
        </row>
        <row r="25">
          <cell r="I25">
            <v>0</v>
          </cell>
        </row>
        <row r="26">
          <cell r="I26">
            <v>0</v>
          </cell>
        </row>
        <row r="29">
          <cell r="I29">
            <v>0</v>
          </cell>
        </row>
        <row r="30">
          <cell r="I30">
            <v>0</v>
          </cell>
        </row>
        <row r="33">
          <cell r="I33">
            <v>0</v>
          </cell>
        </row>
        <row r="34">
          <cell r="I34">
            <v>0</v>
          </cell>
        </row>
        <row r="35">
          <cell r="I35">
            <v>0</v>
          </cell>
        </row>
        <row r="38">
          <cell r="I38">
            <v>0</v>
          </cell>
        </row>
        <row r="39">
          <cell r="I39">
            <v>0</v>
          </cell>
        </row>
        <row r="42">
          <cell r="I42">
            <v>0</v>
          </cell>
        </row>
        <row r="43">
          <cell r="I43">
            <v>0</v>
          </cell>
        </row>
        <row r="44">
          <cell r="I44">
            <v>0</v>
          </cell>
        </row>
        <row r="45">
          <cell r="I45">
            <v>0</v>
          </cell>
        </row>
        <row r="46">
          <cell r="I46">
            <v>0</v>
          </cell>
        </row>
        <row r="47">
          <cell r="I47">
            <v>0</v>
          </cell>
        </row>
        <row r="48">
          <cell r="I48">
            <v>0</v>
          </cell>
        </row>
        <row r="49">
          <cell r="I49">
            <v>0</v>
          </cell>
        </row>
        <row r="52">
          <cell r="I52">
            <v>0</v>
          </cell>
        </row>
        <row r="53">
          <cell r="I53">
            <v>0</v>
          </cell>
        </row>
        <row r="54">
          <cell r="I54">
            <v>0</v>
          </cell>
        </row>
        <row r="57">
          <cell r="I57">
            <v>0</v>
          </cell>
        </row>
        <row r="58">
          <cell r="I58">
            <v>0</v>
          </cell>
        </row>
        <row r="59">
          <cell r="I59">
            <v>0</v>
          </cell>
        </row>
      </sheetData>
      <sheetData sheetId="4">
        <row r="22">
          <cell r="C22">
            <v>-7</v>
          </cell>
          <cell r="H22">
            <v>820.35483870967744</v>
          </cell>
        </row>
      </sheetData>
      <sheetData sheetId="5"/>
      <sheetData sheetId="6"/>
      <sheetData sheetId="7"/>
      <sheetData sheetId="8"/>
      <sheetData sheetId="9"/>
      <sheetData sheetId="10"/>
      <sheetData sheetId="11"/>
      <sheetData sheetId="12">
        <row r="4">
          <cell r="B4" t="str">
            <v>Single, detached</v>
          </cell>
        </row>
        <row r="5">
          <cell r="B5" t="str">
            <v>Townhome</v>
          </cell>
        </row>
        <row r="6">
          <cell r="B6" t="str">
            <v>Multi-family</v>
          </cell>
        </row>
        <row r="9">
          <cell r="B9" t="str">
            <v>Performance</v>
          </cell>
        </row>
        <row r="10">
          <cell r="B10" t="str">
            <v>Presciptive</v>
          </cell>
        </row>
        <row r="13">
          <cell r="B13" t="str">
            <v>Gut-Rehab</v>
          </cell>
          <cell r="D13">
            <v>0</v>
          </cell>
        </row>
        <row r="14">
          <cell r="B14" t="str">
            <v>Custom</v>
          </cell>
          <cell r="G14">
            <v>-10</v>
          </cell>
        </row>
        <row r="15">
          <cell r="B15" t="str">
            <v>Production</v>
          </cell>
        </row>
        <row r="16">
          <cell r="B16" t="str">
            <v>Affordable</v>
          </cell>
        </row>
        <row r="20">
          <cell r="B20" t="str">
            <v>Indoor only</v>
          </cell>
        </row>
        <row r="21">
          <cell r="B21" t="str">
            <v>Outdoor only</v>
          </cell>
        </row>
        <row r="22">
          <cell r="B22" t="str">
            <v>Both indoor and outdoor</v>
          </cell>
        </row>
        <row r="25">
          <cell r="B25" t="str">
            <v>Y</v>
          </cell>
        </row>
        <row r="26">
          <cell r="B26" t="str">
            <v>N/A</v>
          </cell>
        </row>
        <row r="27">
          <cell r="B27">
            <v>0</v>
          </cell>
        </row>
        <row r="28">
          <cell r="B28" t="str">
            <v>N</v>
          </cell>
        </row>
        <row r="29">
          <cell r="B29" t="str">
            <v>N/A</v>
          </cell>
        </row>
        <row r="30">
          <cell r="B30">
            <v>0</v>
          </cell>
        </row>
        <row r="31">
          <cell r="B31" t="str">
            <v>M</v>
          </cell>
        </row>
        <row r="32">
          <cell r="B32" t="str">
            <v>N/A</v>
          </cell>
        </row>
        <row r="33">
          <cell r="B33">
            <v>0</v>
          </cell>
        </row>
        <row r="35">
          <cell r="H35">
            <v>38</v>
          </cell>
        </row>
        <row r="36">
          <cell r="B36" t="str">
            <v>Gas, storage, 80 gal.</v>
          </cell>
          <cell r="H36">
            <v>53</v>
          </cell>
        </row>
        <row r="37">
          <cell r="B37" t="str">
            <v>Gas, storage, 60 gal.</v>
          </cell>
          <cell r="H37">
            <v>68</v>
          </cell>
        </row>
        <row r="38">
          <cell r="B38" t="str">
            <v>Gas, storage, 40 gal.</v>
          </cell>
          <cell r="H38">
            <v>83</v>
          </cell>
        </row>
        <row r="39">
          <cell r="B39" t="str">
            <v>Gas, tankless</v>
          </cell>
        </row>
        <row r="40">
          <cell r="B40" t="str">
            <v>Gas, combination water/space</v>
          </cell>
        </row>
        <row r="41">
          <cell r="B41" t="str">
            <v>Electric, storage, 80 gal.</v>
          </cell>
        </row>
        <row r="42">
          <cell r="B42" t="str">
            <v>Electric, storage, 60 gal.</v>
          </cell>
        </row>
        <row r="43">
          <cell r="B43" t="str">
            <v>Electric, storage, 40 gal.</v>
          </cell>
        </row>
        <row r="44">
          <cell r="B44" t="str">
            <v>Electric, tankless</v>
          </cell>
        </row>
        <row r="45">
          <cell r="B45" t="str">
            <v>Heat pump water heater</v>
          </cell>
        </row>
        <row r="46">
          <cell r="B46" t="str">
            <v>Solar w / preheat tank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roject Summary"/>
      <sheetName val="Combined Checklist"/>
      <sheetName val="Sheet1"/>
      <sheetName val="test1"/>
    </sheetNames>
    <sheetDataSet>
      <sheetData sheetId="0"/>
      <sheetData sheetId="1">
        <row r="6">
          <cell r="E6" t="b">
            <v>0</v>
          </cell>
        </row>
      </sheetData>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energy.gov/articles/hvac-efficiency-controls-could-mean-significant-savings" TargetMode="External"/><Relationship Id="rId13" Type="http://schemas.openxmlformats.org/officeDocument/2006/relationships/hyperlink" Target="http://www.advancedbuildings.net/plug-loads" TargetMode="External"/><Relationship Id="rId3" Type="http://schemas.openxmlformats.org/officeDocument/2006/relationships/hyperlink" Target="http://www.seattle.gov/city-purchasing-and-contracting/city-purchasing" TargetMode="External"/><Relationship Id="rId7" Type="http://schemas.openxmlformats.org/officeDocument/2006/relationships/hyperlink" Target="http://www.pharosproject.net/product/" TargetMode="External"/><Relationship Id="rId12" Type="http://schemas.openxmlformats.org/officeDocument/2006/relationships/hyperlink" Target="http://www.advancedbuildings.net/" TargetMode="External"/><Relationship Id="rId2" Type="http://schemas.openxmlformats.org/officeDocument/2006/relationships/hyperlink" Target="http://aceee.org/sector/commercial" TargetMode="External"/><Relationship Id="rId1" Type="http://schemas.openxmlformats.org/officeDocument/2006/relationships/hyperlink" Target="http://www.ashrae.org/resources--publications/bookstore/standard-189-1" TargetMode="External"/><Relationship Id="rId6" Type="http://schemas.openxmlformats.org/officeDocument/2006/relationships/hyperlink" Target="http://www.greenfootstep.org/" TargetMode="External"/><Relationship Id="rId11" Type="http://schemas.openxmlformats.org/officeDocument/2006/relationships/hyperlink" Target="http://www.aia.org/aiaucmp/groups/aia/documents/pdf/aiab082942.pdf" TargetMode="External"/><Relationship Id="rId5" Type="http://schemas.openxmlformats.org/officeDocument/2006/relationships/hyperlink" Target="http://www.energydesignresources.com/resources/software-tools/equest.aspx" TargetMode="External"/><Relationship Id="rId15" Type="http://schemas.openxmlformats.org/officeDocument/2006/relationships/printerSettings" Target="../printerSettings/printerSettings9.bin"/><Relationship Id="rId10" Type="http://schemas.openxmlformats.org/officeDocument/2006/relationships/hyperlink" Target="http://www.nrel.gov/lci" TargetMode="External"/><Relationship Id="rId4" Type="http://schemas.openxmlformats.org/officeDocument/2006/relationships/hyperlink" Target="http://ecoscorecard.com/ecoscorecard-for-bim/" TargetMode="External"/><Relationship Id="rId9" Type="http://schemas.openxmlformats.org/officeDocument/2006/relationships/hyperlink" Target="http://www.lightingfacts.com/Library/Content/Label" TargetMode="External"/><Relationship Id="rId14" Type="http://schemas.openxmlformats.org/officeDocument/2006/relationships/hyperlink" Target="http://www.seattle.gov/dpd/codesrules/codes/default.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61"/>
  <sheetViews>
    <sheetView showGridLines="0" zoomScale="115" zoomScaleNormal="115" zoomScaleSheetLayoutView="100" zoomScalePageLayoutView="75" workbookViewId="0">
      <selection activeCell="B2" sqref="B2"/>
    </sheetView>
  </sheetViews>
  <sheetFormatPr defaultRowHeight="15" x14ac:dyDescent="0.25"/>
  <cols>
    <col min="1" max="1" width="1.7109375" customWidth="1"/>
    <col min="2" max="2" width="20.42578125" customWidth="1"/>
    <col min="3" max="3" width="2.140625" customWidth="1"/>
    <col min="4" max="4" width="20" customWidth="1"/>
    <col min="5" max="5" width="21" customWidth="1"/>
    <col min="6" max="6" width="2.140625" customWidth="1"/>
    <col min="7" max="7" width="20.7109375" customWidth="1"/>
    <col min="8" max="8" width="9.7109375" customWidth="1"/>
    <col min="9" max="9" width="8.5703125" customWidth="1"/>
    <col min="10" max="10" width="9.7109375" style="111" hidden="1" customWidth="1"/>
    <col min="11" max="11" width="9.7109375" style="111" customWidth="1"/>
  </cols>
  <sheetData>
    <row r="1" spans="1:7" x14ac:dyDescent="0.25">
      <c r="A1" s="104"/>
      <c r="B1" s="104" t="s">
        <v>135</v>
      </c>
    </row>
    <row r="2" spans="1:7" x14ac:dyDescent="0.25">
      <c r="B2" s="5" t="s">
        <v>2</v>
      </c>
      <c r="C2" s="5"/>
    </row>
    <row r="3" spans="1:7" ht="18" x14ac:dyDescent="0.25">
      <c r="B3" s="3" t="s">
        <v>278</v>
      </c>
      <c r="C3" s="3"/>
      <c r="F3" s="210" t="s">
        <v>136</v>
      </c>
      <c r="G3" s="129"/>
    </row>
    <row r="4" spans="1:7" ht="10.5" customHeight="1" thickBot="1" x14ac:dyDescent="0.3">
      <c r="B4" s="211"/>
      <c r="C4" s="17"/>
      <c r="D4" s="18"/>
      <c r="E4" s="18"/>
      <c r="F4" s="18"/>
      <c r="G4" s="18"/>
    </row>
    <row r="5" spans="1:7" ht="10.5" customHeight="1" x14ac:dyDescent="0.25">
      <c r="B5" s="214"/>
      <c r="C5" s="214"/>
      <c r="D5" s="215"/>
      <c r="E5" s="215"/>
      <c r="F5" s="215"/>
      <c r="G5" s="215"/>
    </row>
    <row r="6" spans="1:7" x14ac:dyDescent="0.25">
      <c r="B6" s="20" t="s">
        <v>0</v>
      </c>
      <c r="C6" s="7"/>
      <c r="D6" s="216" t="s">
        <v>263</v>
      </c>
      <c r="E6" s="7"/>
      <c r="F6" s="245" t="s">
        <v>3</v>
      </c>
      <c r="G6" s="184" t="s">
        <v>308</v>
      </c>
    </row>
    <row r="7" spans="1:7" x14ac:dyDescent="0.25">
      <c r="B7" s="14" t="s">
        <v>4</v>
      </c>
      <c r="C7" s="7"/>
      <c r="D7" s="216" t="s">
        <v>309</v>
      </c>
      <c r="E7" s="7"/>
      <c r="F7" s="15" t="s">
        <v>1</v>
      </c>
      <c r="G7" s="217" t="s">
        <v>310</v>
      </c>
    </row>
    <row r="8" spans="1:7" ht="74.25" customHeight="1" x14ac:dyDescent="0.25">
      <c r="B8" s="15" t="s">
        <v>137</v>
      </c>
      <c r="C8" s="2"/>
      <c r="D8" s="246"/>
      <c r="E8" s="247"/>
      <c r="F8" s="247"/>
      <c r="G8" s="248"/>
    </row>
    <row r="9" spans="1:7" ht="14.25" customHeight="1" x14ac:dyDescent="0.25">
      <c r="B9" s="15" t="s">
        <v>138</v>
      </c>
      <c r="C9" s="2"/>
      <c r="D9" s="246" t="s">
        <v>311</v>
      </c>
      <c r="E9" s="247"/>
      <c r="F9" s="247"/>
      <c r="G9" s="248"/>
    </row>
    <row r="10" spans="1:7" ht="14.25" customHeight="1" x14ac:dyDescent="0.25">
      <c r="B10" s="105"/>
      <c r="C10" s="106"/>
      <c r="D10" s="107"/>
      <c r="E10" s="107"/>
      <c r="F10" s="107"/>
      <c r="G10" s="107"/>
    </row>
    <row r="11" spans="1:7" ht="42" customHeight="1" x14ac:dyDescent="0.25">
      <c r="B11" s="183" t="s">
        <v>236</v>
      </c>
      <c r="C11" s="2"/>
      <c r="D11" s="43"/>
      <c r="E11" s="187" t="s">
        <v>237</v>
      </c>
      <c r="F11" s="188"/>
      <c r="G11" s="43"/>
    </row>
    <row r="12" spans="1:7" ht="44.25" customHeight="1" x14ac:dyDescent="0.25">
      <c r="B12" s="105" t="s">
        <v>139</v>
      </c>
      <c r="C12" s="2"/>
      <c r="D12" s="43"/>
      <c r="E12" s="187" t="s">
        <v>238</v>
      </c>
      <c r="F12" s="188"/>
      <c r="G12" s="43"/>
    </row>
    <row r="13" spans="1:7" x14ac:dyDescent="0.25">
      <c r="B13" s="105" t="s">
        <v>140</v>
      </c>
      <c r="C13" s="2"/>
      <c r="D13" s="21"/>
      <c r="E13" s="1"/>
      <c r="F13" s="1"/>
    </row>
    <row r="14" spans="1:7" ht="27.75" customHeight="1" x14ac:dyDescent="0.25">
      <c r="B14" s="108" t="s">
        <v>141</v>
      </c>
      <c r="C14" s="118"/>
      <c r="D14" s="21"/>
      <c r="E14" s="249" t="s">
        <v>142</v>
      </c>
      <c r="F14" s="250"/>
      <c r="G14" s="250"/>
    </row>
    <row r="15" spans="1:7" x14ac:dyDescent="0.25">
      <c r="B15" s="105"/>
      <c r="C15" s="2"/>
      <c r="D15" s="19"/>
      <c r="E15" s="1"/>
      <c r="F15" s="1"/>
    </row>
    <row r="16" spans="1:7" x14ac:dyDescent="0.25">
      <c r="B16" s="109" t="s">
        <v>143</v>
      </c>
      <c r="C16" s="2"/>
      <c r="D16" s="19"/>
      <c r="E16" s="2"/>
      <c r="F16" s="2"/>
      <c r="G16" s="218"/>
    </row>
    <row r="17" spans="2:11" x14ac:dyDescent="0.25">
      <c r="B17" s="110" t="s">
        <v>144</v>
      </c>
      <c r="C17" s="218"/>
      <c r="D17" s="217" t="s">
        <v>312</v>
      </c>
      <c r="E17" s="218"/>
      <c r="F17" s="245" t="s">
        <v>145</v>
      </c>
      <c r="G17" s="217" t="s">
        <v>312</v>
      </c>
    </row>
    <row r="18" spans="2:11" x14ac:dyDescent="0.25">
      <c r="B18" s="110" t="s">
        <v>146</v>
      </c>
      <c r="C18" s="218"/>
      <c r="D18" s="217" t="s">
        <v>312</v>
      </c>
      <c r="E18" s="218"/>
      <c r="F18" s="245" t="s">
        <v>145</v>
      </c>
      <c r="G18" s="217" t="s">
        <v>312</v>
      </c>
    </row>
    <row r="19" spans="2:11" x14ac:dyDescent="0.25">
      <c r="B19" s="110" t="s">
        <v>147</v>
      </c>
      <c r="C19" s="218"/>
      <c r="D19" s="217" t="s">
        <v>312</v>
      </c>
      <c r="E19" s="218"/>
      <c r="F19" s="245" t="s">
        <v>145</v>
      </c>
      <c r="G19" s="217" t="s">
        <v>312</v>
      </c>
      <c r="K19" s="112"/>
    </row>
    <row r="20" spans="2:11" ht="15.75" thickBot="1" x14ac:dyDescent="0.3">
      <c r="B20" s="218"/>
      <c r="C20" s="2"/>
      <c r="D20" s="219"/>
      <c r="E20" s="2"/>
      <c r="F20" s="128"/>
      <c r="G20" s="219"/>
    </row>
    <row r="21" spans="2:11" ht="7.5" customHeight="1" thickTop="1" x14ac:dyDescent="0.25">
      <c r="B21" s="16"/>
      <c r="C21" s="12"/>
      <c r="D21" s="1"/>
      <c r="E21" s="10"/>
      <c r="F21" s="1"/>
    </row>
    <row r="22" spans="2:11" x14ac:dyDescent="0.25">
      <c r="B22" s="22"/>
      <c r="C22" s="23"/>
      <c r="D22" s="15"/>
      <c r="E22" s="1"/>
      <c r="F22" s="1"/>
      <c r="J22" s="111" t="b">
        <v>0</v>
      </c>
    </row>
    <row r="23" spans="2:11" x14ac:dyDescent="0.25">
      <c r="B23" s="175"/>
      <c r="C23" s="176"/>
      <c r="D23" s="176"/>
      <c r="E23" s="24"/>
      <c r="F23" s="25"/>
      <c r="G23" s="25"/>
      <c r="H23" s="177"/>
      <c r="J23"/>
      <c r="K23"/>
    </row>
    <row r="24" spans="2:11" x14ac:dyDescent="0.25">
      <c r="B24" s="174" t="s">
        <v>224</v>
      </c>
      <c r="D24" s="178" t="e">
        <f>#REF!</f>
        <v>#REF!</v>
      </c>
      <c r="J24"/>
      <c r="K24"/>
    </row>
    <row r="25" spans="2:11" ht="4.5" customHeight="1" x14ac:dyDescent="0.25">
      <c r="B25" s="174"/>
      <c r="J25"/>
      <c r="K25"/>
    </row>
    <row r="26" spans="2:11" x14ac:dyDescent="0.25">
      <c r="B26" s="174" t="s">
        <v>225</v>
      </c>
      <c r="D26" s="178" t="e">
        <f>#REF!</f>
        <v>#REF!</v>
      </c>
      <c r="E26" s="179"/>
      <c r="J26"/>
      <c r="K26"/>
    </row>
    <row r="27" spans="2:11" ht="4.5" customHeight="1" x14ac:dyDescent="0.25">
      <c r="B27" s="174"/>
      <c r="D27" s="179"/>
      <c r="E27" s="179"/>
      <c r="J27"/>
      <c r="K27"/>
    </row>
    <row r="28" spans="2:11" x14ac:dyDescent="0.25">
      <c r="B28" s="174" t="s">
        <v>226</v>
      </c>
      <c r="D28" s="178" t="e">
        <f>#REF!</f>
        <v>#REF!</v>
      </c>
      <c r="J28"/>
      <c r="K28"/>
    </row>
    <row r="29" spans="2:11" s="179" customFormat="1" ht="4.5" customHeight="1" x14ac:dyDescent="0.25">
      <c r="B29" s="180"/>
    </row>
    <row r="30" spans="2:11" x14ac:dyDescent="0.25">
      <c r="B30" s="174" t="s">
        <v>227</v>
      </c>
      <c r="D30" s="178" t="e">
        <f>#REF!</f>
        <v>#REF!</v>
      </c>
      <c r="J30"/>
      <c r="K30"/>
    </row>
    <row r="31" spans="2:11" ht="4.5" customHeight="1" x14ac:dyDescent="0.25">
      <c r="B31" s="174"/>
      <c r="J31"/>
      <c r="K31"/>
    </row>
    <row r="32" spans="2:11" x14ac:dyDescent="0.25">
      <c r="B32" s="174" t="s">
        <v>228</v>
      </c>
      <c r="D32" s="186" t="e">
        <f>D26/D24</f>
        <v>#REF!</v>
      </c>
      <c r="J32"/>
      <c r="K32"/>
    </row>
    <row r="33" spans="1:11" ht="18.75" thickBot="1" x14ac:dyDescent="0.3">
      <c r="B33" s="17"/>
      <c r="C33" s="17"/>
      <c r="D33" s="17"/>
      <c r="E33" s="18"/>
      <c r="F33" s="18"/>
      <c r="G33" s="18"/>
      <c r="H33" s="18"/>
      <c r="J33"/>
      <c r="K33"/>
    </row>
    <row r="34" spans="1:11" x14ac:dyDescent="0.25">
      <c r="A34" s="181"/>
      <c r="B34" s="182" t="s">
        <v>229</v>
      </c>
      <c r="J34"/>
      <c r="K34"/>
    </row>
    <row r="35" spans="1:11" x14ac:dyDescent="0.25">
      <c r="D35" s="55" t="e">
        <f>'Regional Material Calc'!E56</f>
        <v>#DIV/0!</v>
      </c>
      <c r="E35" s="1" t="s">
        <v>230</v>
      </c>
      <c r="J35"/>
      <c r="K35"/>
    </row>
    <row r="36" spans="1:11" x14ac:dyDescent="0.25">
      <c r="D36" s="55" t="e">
        <f>'Regional Material Calc'!F56</f>
        <v>#DIV/0!</v>
      </c>
      <c r="E36" s="1" t="s">
        <v>231</v>
      </c>
      <c r="J36"/>
      <c r="K36"/>
    </row>
    <row r="37" spans="1:11" x14ac:dyDescent="0.25">
      <c r="D37" s="55" t="e">
        <f>'Wood and Renewables Calc'!F36</f>
        <v>#DIV/0!</v>
      </c>
      <c r="E37" s="1" t="s">
        <v>232</v>
      </c>
      <c r="J37"/>
      <c r="K37"/>
    </row>
    <row r="38" spans="1:11" x14ac:dyDescent="0.25">
      <c r="D38" s="55" t="e">
        <f>'Wood and Renewables Calc'!H55</f>
        <v>#DIV/0!</v>
      </c>
      <c r="E38" s="1" t="s">
        <v>233</v>
      </c>
      <c r="J38"/>
      <c r="K38"/>
    </row>
    <row r="39" spans="1:11" x14ac:dyDescent="0.25">
      <c r="D39" s="212"/>
      <c r="E39" s="1" t="s">
        <v>261</v>
      </c>
      <c r="J39"/>
      <c r="K39"/>
    </row>
    <row r="40" spans="1:11" x14ac:dyDescent="0.25">
      <c r="D40" s="55" t="e">
        <f>'Recycled Material Calc'!H58</f>
        <v>#DIV/0!</v>
      </c>
      <c r="E40" s="1" t="s">
        <v>234</v>
      </c>
      <c r="J40"/>
      <c r="K40"/>
    </row>
    <row r="41" spans="1:11" x14ac:dyDescent="0.25">
      <c r="A41" s="8"/>
      <c r="B41" s="8"/>
      <c r="C41" s="8"/>
      <c r="D41" s="8"/>
      <c r="E41" s="113"/>
      <c r="F41" s="113"/>
      <c r="G41" s="8"/>
      <c r="J41" s="111" t="b">
        <v>0</v>
      </c>
    </row>
    <row r="42" spans="1:11" x14ac:dyDescent="0.25">
      <c r="A42" s="8"/>
      <c r="B42" s="8"/>
      <c r="C42" s="8"/>
      <c r="D42" s="8"/>
      <c r="E42" s="114"/>
      <c r="F42" s="115"/>
      <c r="G42" s="8"/>
      <c r="J42" s="111" t="b">
        <v>0</v>
      </c>
    </row>
    <row r="43" spans="1:11" x14ac:dyDescent="0.25">
      <c r="A43" s="8"/>
      <c r="B43" s="8"/>
      <c r="C43" s="8"/>
      <c r="D43" s="8"/>
      <c r="E43" s="114"/>
      <c r="F43" s="115"/>
      <c r="G43" s="8"/>
      <c r="J43" s="111" t="b">
        <v>0</v>
      </c>
    </row>
    <row r="44" spans="1:11" x14ac:dyDescent="0.25">
      <c r="A44" s="8"/>
      <c r="B44" s="8"/>
      <c r="C44" s="8"/>
      <c r="D44" s="8"/>
      <c r="E44" s="114"/>
      <c r="F44" s="115"/>
      <c r="G44" s="8"/>
      <c r="J44" s="111" t="b">
        <v>0</v>
      </c>
    </row>
    <row r="45" spans="1:11" x14ac:dyDescent="0.25">
      <c r="A45" s="8"/>
      <c r="B45" s="8"/>
      <c r="C45" s="8"/>
      <c r="D45" s="8"/>
      <c r="E45" s="114"/>
      <c r="F45" s="115"/>
      <c r="G45" s="8"/>
      <c r="J45" s="111" t="b">
        <v>0</v>
      </c>
    </row>
    <row r="46" spans="1:11" x14ac:dyDescent="0.25">
      <c r="A46" s="8"/>
      <c r="B46" s="8"/>
      <c r="C46" s="8"/>
      <c r="D46" s="8"/>
      <c r="E46" s="114"/>
      <c r="F46" s="115"/>
      <c r="G46" s="8"/>
      <c r="J46" s="111" t="b">
        <v>0</v>
      </c>
    </row>
    <row r="47" spans="1:11" x14ac:dyDescent="0.25">
      <c r="A47" s="8"/>
      <c r="B47" s="8"/>
      <c r="C47" s="8"/>
      <c r="D47" s="8"/>
      <c r="E47" s="116"/>
      <c r="F47" s="116"/>
      <c r="G47" s="8"/>
      <c r="J47" s="111" t="b">
        <v>0</v>
      </c>
    </row>
    <row r="48" spans="1:11" x14ac:dyDescent="0.25">
      <c r="A48" s="8"/>
      <c r="B48" s="8"/>
      <c r="C48" s="8"/>
      <c r="D48" s="8"/>
      <c r="E48" s="113"/>
      <c r="F48" s="113"/>
      <c r="G48" s="8"/>
      <c r="J48" s="111" t="b">
        <v>0</v>
      </c>
    </row>
    <row r="49" spans="1:10" x14ac:dyDescent="0.25">
      <c r="A49" s="8"/>
      <c r="B49" s="8"/>
      <c r="C49" s="8"/>
      <c r="D49" s="8"/>
      <c r="E49" s="113"/>
      <c r="F49" s="113"/>
      <c r="G49" s="8"/>
      <c r="J49" s="111" t="b">
        <v>0</v>
      </c>
    </row>
    <row r="50" spans="1:10" x14ac:dyDescent="0.25">
      <c r="A50" s="8"/>
      <c r="B50" s="8"/>
      <c r="C50" s="8"/>
      <c r="D50" s="8"/>
      <c r="E50" s="113"/>
      <c r="F50" s="113"/>
      <c r="G50" s="8"/>
      <c r="J50" s="111" t="b">
        <v>0</v>
      </c>
    </row>
    <row r="51" spans="1:10" x14ac:dyDescent="0.25">
      <c r="A51" s="8"/>
      <c r="B51" s="8"/>
      <c r="C51" s="8"/>
      <c r="D51" s="8"/>
      <c r="E51" s="113"/>
      <c r="F51" s="113"/>
      <c r="G51" s="8"/>
      <c r="J51" s="111" t="b">
        <v>0</v>
      </c>
    </row>
    <row r="52" spans="1:10" x14ac:dyDescent="0.25">
      <c r="A52" s="8"/>
      <c r="B52" s="8"/>
      <c r="C52" s="8"/>
      <c r="D52" s="8"/>
      <c r="E52" s="113"/>
      <c r="F52" s="113"/>
      <c r="G52" s="8"/>
      <c r="J52" s="111" t="b">
        <v>0</v>
      </c>
    </row>
    <row r="53" spans="1:10" x14ac:dyDescent="0.25">
      <c r="A53" s="8"/>
      <c r="B53" s="8"/>
      <c r="C53" s="8"/>
      <c r="D53" s="8"/>
      <c r="E53" s="113"/>
      <c r="F53" s="113"/>
      <c r="G53" s="8"/>
    </row>
    <row r="54" spans="1:10" x14ac:dyDescent="0.25">
      <c r="A54" s="8"/>
      <c r="B54" s="8"/>
      <c r="C54" s="8"/>
      <c r="D54" s="8"/>
      <c r="E54" s="113"/>
      <c r="F54" s="113"/>
      <c r="G54" s="8"/>
    </row>
    <row r="55" spans="1:10" x14ac:dyDescent="0.25">
      <c r="E55" s="118"/>
      <c r="F55" s="118"/>
    </row>
    <row r="56" spans="1:10" x14ac:dyDescent="0.25">
      <c r="E56" s="118"/>
      <c r="F56" s="118"/>
    </row>
    <row r="57" spans="1:10" x14ac:dyDescent="0.25">
      <c r="E57" s="118"/>
      <c r="F57" s="118"/>
    </row>
    <row r="58" spans="1:10" x14ac:dyDescent="0.25">
      <c r="E58" s="118"/>
      <c r="F58" s="118"/>
    </row>
    <row r="59" spans="1:10" x14ac:dyDescent="0.25">
      <c r="E59" s="118"/>
      <c r="F59" s="118"/>
    </row>
    <row r="60" spans="1:10" x14ac:dyDescent="0.25">
      <c r="E60" s="118"/>
      <c r="F60" s="118"/>
    </row>
    <row r="61" spans="1:10" x14ac:dyDescent="0.25">
      <c r="E61" s="118"/>
      <c r="F61" s="118"/>
    </row>
  </sheetData>
  <mergeCells count="3">
    <mergeCell ref="D8:G8"/>
    <mergeCell ref="D9:G9"/>
    <mergeCell ref="E14:G14"/>
  </mergeCells>
  <pageMargins left="0.7" right="0.7" top="0.75" bottom="0.75" header="0.3" footer="0.3"/>
  <pageSetup scale="92" orientation="portrait" horizontalDpi="1200" verticalDpi="1200" r:id="rId1"/>
  <headerFooter>
    <oddFooter>&amp;L&amp;A&amp;R&amp;D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R67"/>
  <sheetViews>
    <sheetView showGridLines="0" zoomScaleNormal="100" zoomScaleSheetLayoutView="75" zoomScalePageLayoutView="75" workbookViewId="0">
      <selection activeCell="M13" sqref="M13"/>
    </sheetView>
  </sheetViews>
  <sheetFormatPr defaultRowHeight="15" x14ac:dyDescent="0.25"/>
  <cols>
    <col min="1" max="1" width="1.7109375" customWidth="1"/>
    <col min="2" max="2" width="17.7109375" customWidth="1"/>
    <col min="3" max="3" width="1.85546875" customWidth="1"/>
    <col min="4" max="4" width="18.140625" customWidth="1"/>
    <col min="5" max="5" width="17.5703125" customWidth="1"/>
    <col min="6" max="6" width="17" customWidth="1"/>
    <col min="7" max="7" width="16.28515625" customWidth="1"/>
    <col min="8" max="8" width="17.42578125" customWidth="1"/>
    <col min="9" max="9" width="1.7109375" customWidth="1"/>
  </cols>
  <sheetData>
    <row r="1" spans="2:18" ht="24.75" customHeight="1" x14ac:dyDescent="0.25">
      <c r="B1" s="1"/>
      <c r="C1" s="1"/>
      <c r="E1" s="1"/>
      <c r="F1" s="1"/>
      <c r="G1" s="1"/>
      <c r="H1" s="1"/>
    </row>
    <row r="2" spans="2:18" x14ac:dyDescent="0.25">
      <c r="C2" s="5"/>
      <c r="E2" s="1"/>
      <c r="F2" s="1"/>
      <c r="G2" s="1"/>
      <c r="H2" s="1"/>
    </row>
    <row r="3" spans="2:18" ht="18" x14ac:dyDescent="0.25">
      <c r="C3" s="3"/>
      <c r="D3" s="3" t="s">
        <v>15</v>
      </c>
      <c r="E3" s="1"/>
      <c r="F3" s="1"/>
      <c r="G3" s="119" t="s">
        <v>16</v>
      </c>
      <c r="H3" s="117">
        <f ca="1">TODAY()</f>
        <v>42880</v>
      </c>
    </row>
    <row r="4" spans="2:18" ht="7.5" customHeight="1" thickBot="1" x14ac:dyDescent="0.3">
      <c r="B4" s="17"/>
      <c r="C4" s="17"/>
      <c r="D4" s="44"/>
      <c r="E4" s="44"/>
      <c r="F4" s="44"/>
      <c r="G4" s="44"/>
      <c r="H4" s="44"/>
    </row>
    <row r="5" spans="2:18" ht="6" customHeight="1" x14ac:dyDescent="0.25">
      <c r="B5" s="6"/>
      <c r="C5" s="6"/>
      <c r="D5" s="9"/>
      <c r="E5" s="9"/>
      <c r="F5" s="9"/>
      <c r="G5" s="9"/>
      <c r="H5" s="1"/>
    </row>
    <row r="6" spans="2:18" x14ac:dyDescent="0.25">
      <c r="B6" s="14" t="s">
        <v>0</v>
      </c>
      <c r="C6" s="7"/>
      <c r="D6" s="253" t="str">
        <f>'Final Report'!D6</f>
        <v>Seattle Project</v>
      </c>
      <c r="E6" s="254"/>
      <c r="F6" s="25"/>
      <c r="G6" s="119" t="s">
        <v>3</v>
      </c>
      <c r="H6" s="244">
        <f>'Final Report'!G5</f>
        <v>0</v>
      </c>
    </row>
    <row r="7" spans="2:18" ht="3.75" customHeight="1" x14ac:dyDescent="0.25">
      <c r="B7" s="20"/>
      <c r="C7" s="7"/>
      <c r="D7" s="7"/>
      <c r="E7" s="24"/>
      <c r="F7" s="25"/>
      <c r="G7" s="119"/>
      <c r="H7" s="25"/>
    </row>
    <row r="8" spans="2:18" x14ac:dyDescent="0.25">
      <c r="B8" s="14" t="s">
        <v>4</v>
      </c>
      <c r="C8" s="7"/>
      <c r="D8" s="255" t="str">
        <f>'Final Report'!D7</f>
        <v>fas</v>
      </c>
      <c r="E8" s="254"/>
      <c r="F8" s="9"/>
      <c r="G8" s="15" t="s">
        <v>1</v>
      </c>
      <c r="H8" s="126" t="str">
        <f>'Final Report'!G7</f>
        <v>dm</v>
      </c>
    </row>
    <row r="9" spans="2:18" ht="6.75" customHeight="1" thickBot="1" x14ac:dyDescent="0.3">
      <c r="B9" s="17"/>
      <c r="C9" s="17"/>
      <c r="D9" s="17"/>
      <c r="E9" s="44"/>
      <c r="F9" s="44"/>
      <c r="G9" s="44"/>
      <c r="H9" s="44"/>
    </row>
    <row r="10" spans="2:18" ht="6.75" customHeight="1" x14ac:dyDescent="0.25">
      <c r="B10" s="6"/>
      <c r="C10" s="6"/>
      <c r="D10" s="6"/>
      <c r="E10" s="9"/>
      <c r="F10" s="9"/>
      <c r="G10" s="9"/>
      <c r="H10" s="9"/>
    </row>
    <row r="11" spans="2:18" ht="16.5" customHeight="1" x14ac:dyDescent="0.25">
      <c r="B11" s="256" t="s">
        <v>235</v>
      </c>
      <c r="C11" s="257"/>
      <c r="D11" s="257"/>
      <c r="E11" s="257"/>
      <c r="F11" s="258"/>
      <c r="G11" s="258"/>
      <c r="H11" s="34">
        <f>'Final Report'!D14</f>
        <v>0</v>
      </c>
    </row>
    <row r="12" spans="2:18" ht="6.75" customHeight="1" x14ac:dyDescent="0.25">
      <c r="B12" s="6"/>
      <c r="C12" s="6"/>
      <c r="D12" s="6"/>
      <c r="E12" s="9"/>
      <c r="F12" s="9"/>
      <c r="G12" s="9"/>
      <c r="H12" s="9"/>
    </row>
    <row r="13" spans="2:18" ht="105" customHeight="1" x14ac:dyDescent="0.25">
      <c r="B13" s="259" t="s">
        <v>258</v>
      </c>
      <c r="C13" s="260"/>
      <c r="D13" s="260"/>
      <c r="E13" s="260"/>
      <c r="F13" s="260"/>
      <c r="G13" s="260"/>
      <c r="H13" s="260"/>
    </row>
    <row r="14" spans="2:18" ht="18.75" customHeight="1" x14ac:dyDescent="0.25">
      <c r="B14" s="261" t="s">
        <v>41</v>
      </c>
      <c r="C14" s="262"/>
      <c r="D14" s="262"/>
      <c r="E14" s="262"/>
      <c r="F14" s="263" t="s">
        <v>42</v>
      </c>
      <c r="G14" s="263"/>
      <c r="H14" s="263"/>
    </row>
    <row r="15" spans="2:18" ht="18.75" customHeight="1" x14ac:dyDescent="0.25">
      <c r="B15" s="45" t="s">
        <v>43</v>
      </c>
      <c r="C15" s="46"/>
      <c r="D15" s="47">
        <v>0.2</v>
      </c>
      <c r="E15" s="59" t="e">
        <f>IF(E56&gt;=D15,"YES","NO")</f>
        <v>#DIV/0!</v>
      </c>
      <c r="F15" s="45" t="s">
        <v>43</v>
      </c>
      <c r="G15" s="47">
        <v>0.05</v>
      </c>
      <c r="H15" s="59" t="e">
        <f>IF(F56&gt;=G15,"YES","NO")</f>
        <v>#DIV/0!</v>
      </c>
      <c r="J15" s="120"/>
      <c r="K15" s="120"/>
      <c r="L15" s="120"/>
      <c r="M15" s="118"/>
      <c r="N15" s="118"/>
    </row>
    <row r="16" spans="2:18" ht="18.75" customHeight="1" x14ac:dyDescent="0.25">
      <c r="B16" s="45" t="s">
        <v>44</v>
      </c>
      <c r="C16" s="49"/>
      <c r="D16" s="49">
        <v>0.4</v>
      </c>
      <c r="E16" s="57" t="e">
        <f>IF(E56&gt;=D16,"YES","NO")</f>
        <v>#DIV/0!</v>
      </c>
      <c r="F16" s="45" t="s">
        <v>44</v>
      </c>
      <c r="G16" s="49">
        <v>0.1</v>
      </c>
      <c r="H16" s="57" t="e">
        <f>IF(F56&gt;=G16,"YES","NO")</f>
        <v>#DIV/0!</v>
      </c>
      <c r="J16" s="122"/>
      <c r="K16" s="46"/>
      <c r="L16" s="46"/>
      <c r="M16" s="123"/>
      <c r="N16" s="118"/>
      <c r="O16" s="45"/>
      <c r="P16" s="49"/>
      <c r="Q16" s="45"/>
      <c r="R16" s="49"/>
    </row>
    <row r="17" spans="2:8" ht="43.5" customHeight="1" x14ac:dyDescent="0.25">
      <c r="B17" s="26" t="s">
        <v>6</v>
      </c>
      <c r="C17" s="26"/>
      <c r="D17" s="26" t="s">
        <v>7</v>
      </c>
      <c r="E17" s="27" t="s">
        <v>8</v>
      </c>
      <c r="F17" s="27" t="s">
        <v>9</v>
      </c>
      <c r="G17" s="28" t="s">
        <v>12</v>
      </c>
      <c r="H17" s="28" t="s">
        <v>13</v>
      </c>
    </row>
    <row r="18" spans="2:8" x14ac:dyDescent="0.25">
      <c r="B18" s="251"/>
      <c r="C18" s="252"/>
      <c r="D18" s="51">
        <v>0</v>
      </c>
      <c r="E18" s="52"/>
      <c r="F18" s="52"/>
      <c r="G18" s="29">
        <f t="shared" ref="G18:G55" si="0">D18*E18</f>
        <v>0</v>
      </c>
      <c r="H18" s="29">
        <f>D18*F18</f>
        <v>0</v>
      </c>
    </row>
    <row r="19" spans="2:8" x14ac:dyDescent="0.25">
      <c r="B19" s="251"/>
      <c r="C19" s="252"/>
      <c r="D19" s="51">
        <v>0</v>
      </c>
      <c r="E19" s="52"/>
      <c r="F19" s="52"/>
      <c r="G19" s="29">
        <f t="shared" si="0"/>
        <v>0</v>
      </c>
      <c r="H19" s="29">
        <f t="shared" ref="H19:H55" si="1">D19*F19</f>
        <v>0</v>
      </c>
    </row>
    <row r="20" spans="2:8" x14ac:dyDescent="0.25">
      <c r="B20" s="251"/>
      <c r="C20" s="252"/>
      <c r="D20" s="51">
        <v>0</v>
      </c>
      <c r="E20" s="52"/>
      <c r="F20" s="52"/>
      <c r="G20" s="29">
        <f t="shared" si="0"/>
        <v>0</v>
      </c>
      <c r="H20" s="29">
        <f t="shared" si="1"/>
        <v>0</v>
      </c>
    </row>
    <row r="21" spans="2:8" x14ac:dyDescent="0.25">
      <c r="B21" s="251"/>
      <c r="C21" s="252"/>
      <c r="D21" s="51">
        <v>0</v>
      </c>
      <c r="E21" s="52"/>
      <c r="F21" s="52"/>
      <c r="G21" s="29">
        <f t="shared" si="0"/>
        <v>0</v>
      </c>
      <c r="H21" s="29">
        <f t="shared" si="1"/>
        <v>0</v>
      </c>
    </row>
    <row r="22" spans="2:8" x14ac:dyDescent="0.25">
      <c r="B22" s="251"/>
      <c r="C22" s="252"/>
      <c r="D22" s="51">
        <v>0</v>
      </c>
      <c r="E22" s="52"/>
      <c r="F22" s="52"/>
      <c r="G22" s="29">
        <f t="shared" si="0"/>
        <v>0</v>
      </c>
      <c r="H22" s="29">
        <f t="shared" si="1"/>
        <v>0</v>
      </c>
    </row>
    <row r="23" spans="2:8" x14ac:dyDescent="0.25">
      <c r="B23" s="251"/>
      <c r="C23" s="252"/>
      <c r="D23" s="51">
        <v>0</v>
      </c>
      <c r="E23" s="52"/>
      <c r="F23" s="52"/>
      <c r="G23" s="29">
        <f t="shared" si="0"/>
        <v>0</v>
      </c>
      <c r="H23" s="29">
        <f t="shared" si="1"/>
        <v>0</v>
      </c>
    </row>
    <row r="24" spans="2:8" x14ac:dyDescent="0.25">
      <c r="B24" s="251"/>
      <c r="C24" s="252"/>
      <c r="D24" s="51">
        <v>0</v>
      </c>
      <c r="E24" s="52"/>
      <c r="F24" s="52"/>
      <c r="G24" s="29">
        <f t="shared" si="0"/>
        <v>0</v>
      </c>
      <c r="H24" s="29">
        <f t="shared" si="1"/>
        <v>0</v>
      </c>
    </row>
    <row r="25" spans="2:8" x14ac:dyDescent="0.25">
      <c r="B25" s="251"/>
      <c r="C25" s="252"/>
      <c r="D25" s="51">
        <v>0</v>
      </c>
      <c r="E25" s="52"/>
      <c r="F25" s="52"/>
      <c r="G25" s="29">
        <f t="shared" si="0"/>
        <v>0</v>
      </c>
      <c r="H25" s="29">
        <f t="shared" si="1"/>
        <v>0</v>
      </c>
    </row>
    <row r="26" spans="2:8" x14ac:dyDescent="0.25">
      <c r="B26" s="251"/>
      <c r="C26" s="252"/>
      <c r="D26" s="51">
        <v>0</v>
      </c>
      <c r="E26" s="52"/>
      <c r="F26" s="52"/>
      <c r="G26" s="29">
        <f t="shared" si="0"/>
        <v>0</v>
      </c>
      <c r="H26" s="29">
        <f t="shared" si="1"/>
        <v>0</v>
      </c>
    </row>
    <row r="27" spans="2:8" x14ac:dyDescent="0.25">
      <c r="B27" s="251"/>
      <c r="C27" s="252"/>
      <c r="D27" s="51">
        <v>0</v>
      </c>
      <c r="E27" s="52"/>
      <c r="F27" s="52"/>
      <c r="G27" s="29">
        <f t="shared" si="0"/>
        <v>0</v>
      </c>
      <c r="H27" s="29">
        <f t="shared" si="1"/>
        <v>0</v>
      </c>
    </row>
    <row r="28" spans="2:8" x14ac:dyDescent="0.25">
      <c r="B28" s="251"/>
      <c r="C28" s="252"/>
      <c r="D28" s="51">
        <v>0</v>
      </c>
      <c r="E28" s="52"/>
      <c r="F28" s="52"/>
      <c r="G28" s="29">
        <f t="shared" si="0"/>
        <v>0</v>
      </c>
      <c r="H28" s="29">
        <f t="shared" si="1"/>
        <v>0</v>
      </c>
    </row>
    <row r="29" spans="2:8" x14ac:dyDescent="0.25">
      <c r="B29" s="251"/>
      <c r="C29" s="252"/>
      <c r="D29" s="51">
        <v>0</v>
      </c>
      <c r="E29" s="52"/>
      <c r="F29" s="52"/>
      <c r="G29" s="29">
        <f t="shared" si="0"/>
        <v>0</v>
      </c>
      <c r="H29" s="29">
        <f t="shared" si="1"/>
        <v>0</v>
      </c>
    </row>
    <row r="30" spans="2:8" x14ac:dyDescent="0.25">
      <c r="B30" s="251"/>
      <c r="C30" s="252"/>
      <c r="D30" s="51">
        <v>0</v>
      </c>
      <c r="E30" s="52"/>
      <c r="F30" s="52"/>
      <c r="G30" s="29">
        <f t="shared" si="0"/>
        <v>0</v>
      </c>
      <c r="H30" s="29">
        <f t="shared" si="1"/>
        <v>0</v>
      </c>
    </row>
    <row r="31" spans="2:8" x14ac:dyDescent="0.25">
      <c r="B31" s="251"/>
      <c r="C31" s="252"/>
      <c r="D31" s="51">
        <v>0</v>
      </c>
      <c r="E31" s="52"/>
      <c r="F31" s="52"/>
      <c r="G31" s="29">
        <f t="shared" si="0"/>
        <v>0</v>
      </c>
      <c r="H31" s="29">
        <f t="shared" si="1"/>
        <v>0</v>
      </c>
    </row>
    <row r="32" spans="2:8" x14ac:dyDescent="0.25">
      <c r="B32" s="251"/>
      <c r="C32" s="252"/>
      <c r="D32" s="51">
        <v>0</v>
      </c>
      <c r="E32" s="52"/>
      <c r="F32" s="52"/>
      <c r="G32" s="29">
        <f t="shared" si="0"/>
        <v>0</v>
      </c>
      <c r="H32" s="29">
        <f t="shared" si="1"/>
        <v>0</v>
      </c>
    </row>
    <row r="33" spans="2:8" x14ac:dyDescent="0.25">
      <c r="B33" s="251"/>
      <c r="C33" s="252"/>
      <c r="D33" s="51">
        <v>0</v>
      </c>
      <c r="E33" s="52"/>
      <c r="F33" s="52"/>
      <c r="G33" s="29">
        <f t="shared" si="0"/>
        <v>0</v>
      </c>
      <c r="H33" s="29">
        <f t="shared" si="1"/>
        <v>0</v>
      </c>
    </row>
    <row r="34" spans="2:8" x14ac:dyDescent="0.25">
      <c r="B34" s="251"/>
      <c r="C34" s="252"/>
      <c r="D34" s="51">
        <v>0</v>
      </c>
      <c r="E34" s="52"/>
      <c r="F34" s="52"/>
      <c r="G34" s="29">
        <f t="shared" si="0"/>
        <v>0</v>
      </c>
      <c r="H34" s="29">
        <f t="shared" si="1"/>
        <v>0</v>
      </c>
    </row>
    <row r="35" spans="2:8" x14ac:dyDescent="0.25">
      <c r="B35" s="251"/>
      <c r="C35" s="252"/>
      <c r="D35" s="51">
        <v>0</v>
      </c>
      <c r="E35" s="52"/>
      <c r="F35" s="52"/>
      <c r="G35" s="29">
        <f t="shared" si="0"/>
        <v>0</v>
      </c>
      <c r="H35" s="29">
        <f t="shared" si="1"/>
        <v>0</v>
      </c>
    </row>
    <row r="36" spans="2:8" x14ac:dyDescent="0.25">
      <c r="B36" s="251"/>
      <c r="C36" s="252"/>
      <c r="D36" s="51">
        <v>0</v>
      </c>
      <c r="E36" s="52"/>
      <c r="F36" s="52"/>
      <c r="G36" s="29">
        <f t="shared" si="0"/>
        <v>0</v>
      </c>
      <c r="H36" s="29">
        <f t="shared" si="1"/>
        <v>0</v>
      </c>
    </row>
    <row r="37" spans="2:8" x14ac:dyDescent="0.25">
      <c r="B37" s="251"/>
      <c r="C37" s="252"/>
      <c r="D37" s="51">
        <v>0</v>
      </c>
      <c r="E37" s="52"/>
      <c r="F37" s="52"/>
      <c r="G37" s="29">
        <f t="shared" si="0"/>
        <v>0</v>
      </c>
      <c r="H37" s="29">
        <f t="shared" si="1"/>
        <v>0</v>
      </c>
    </row>
    <row r="38" spans="2:8" x14ac:dyDescent="0.25">
      <c r="B38" s="251"/>
      <c r="C38" s="252"/>
      <c r="D38" s="51">
        <v>0</v>
      </c>
      <c r="E38" s="52"/>
      <c r="F38" s="52"/>
      <c r="G38" s="29">
        <f t="shared" si="0"/>
        <v>0</v>
      </c>
      <c r="H38" s="29">
        <f t="shared" si="1"/>
        <v>0</v>
      </c>
    </row>
    <row r="39" spans="2:8" x14ac:dyDescent="0.25">
      <c r="B39" s="251"/>
      <c r="C39" s="252"/>
      <c r="D39" s="51">
        <v>0</v>
      </c>
      <c r="E39" s="52"/>
      <c r="F39" s="52"/>
      <c r="G39" s="29">
        <f t="shared" si="0"/>
        <v>0</v>
      </c>
      <c r="H39" s="29">
        <f t="shared" si="1"/>
        <v>0</v>
      </c>
    </row>
    <row r="40" spans="2:8" x14ac:dyDescent="0.25">
      <c r="B40" s="251"/>
      <c r="C40" s="252"/>
      <c r="D40" s="51">
        <v>0</v>
      </c>
      <c r="E40" s="52"/>
      <c r="F40" s="52"/>
      <c r="G40" s="29">
        <f t="shared" si="0"/>
        <v>0</v>
      </c>
      <c r="H40" s="29">
        <f t="shared" si="1"/>
        <v>0</v>
      </c>
    </row>
    <row r="41" spans="2:8" x14ac:dyDescent="0.25">
      <c r="B41" s="251"/>
      <c r="C41" s="252"/>
      <c r="D41" s="51">
        <v>0</v>
      </c>
      <c r="E41" s="52"/>
      <c r="F41" s="52"/>
      <c r="G41" s="29">
        <f t="shared" si="0"/>
        <v>0</v>
      </c>
      <c r="H41" s="29">
        <f t="shared" si="1"/>
        <v>0</v>
      </c>
    </row>
    <row r="42" spans="2:8" x14ac:dyDescent="0.25">
      <c r="B42" s="251"/>
      <c r="C42" s="252"/>
      <c r="D42" s="51">
        <v>0</v>
      </c>
      <c r="E42" s="52"/>
      <c r="F42" s="52"/>
      <c r="G42" s="29">
        <f t="shared" si="0"/>
        <v>0</v>
      </c>
      <c r="H42" s="29">
        <f t="shared" si="1"/>
        <v>0</v>
      </c>
    </row>
    <row r="43" spans="2:8" x14ac:dyDescent="0.25">
      <c r="B43" s="251"/>
      <c r="C43" s="252"/>
      <c r="D43" s="51">
        <v>0</v>
      </c>
      <c r="E43" s="52"/>
      <c r="F43" s="52"/>
      <c r="G43" s="29">
        <f t="shared" si="0"/>
        <v>0</v>
      </c>
      <c r="H43" s="29">
        <f t="shared" si="1"/>
        <v>0</v>
      </c>
    </row>
    <row r="44" spans="2:8" x14ac:dyDescent="0.25">
      <c r="B44" s="251"/>
      <c r="C44" s="252"/>
      <c r="D44" s="51">
        <v>0</v>
      </c>
      <c r="E44" s="52"/>
      <c r="F44" s="52"/>
      <c r="G44" s="29">
        <f t="shared" si="0"/>
        <v>0</v>
      </c>
      <c r="H44" s="29">
        <f t="shared" si="1"/>
        <v>0</v>
      </c>
    </row>
    <row r="45" spans="2:8" x14ac:dyDescent="0.25">
      <c r="B45" s="251"/>
      <c r="C45" s="252"/>
      <c r="D45" s="51">
        <v>0</v>
      </c>
      <c r="E45" s="52"/>
      <c r="F45" s="52"/>
      <c r="G45" s="29">
        <f t="shared" si="0"/>
        <v>0</v>
      </c>
      <c r="H45" s="29">
        <f t="shared" si="1"/>
        <v>0</v>
      </c>
    </row>
    <row r="46" spans="2:8" x14ac:dyDescent="0.25">
      <c r="B46" s="251"/>
      <c r="C46" s="252"/>
      <c r="D46" s="51">
        <v>0</v>
      </c>
      <c r="E46" s="52"/>
      <c r="F46" s="52"/>
      <c r="G46" s="29">
        <f t="shared" si="0"/>
        <v>0</v>
      </c>
      <c r="H46" s="29">
        <f t="shared" si="1"/>
        <v>0</v>
      </c>
    </row>
    <row r="47" spans="2:8" x14ac:dyDescent="0.25">
      <c r="B47" s="251"/>
      <c r="C47" s="252"/>
      <c r="D47" s="51">
        <v>0</v>
      </c>
      <c r="E47" s="52"/>
      <c r="F47" s="52"/>
      <c r="G47" s="29">
        <f t="shared" si="0"/>
        <v>0</v>
      </c>
      <c r="H47" s="29">
        <f t="shared" si="1"/>
        <v>0</v>
      </c>
    </row>
    <row r="48" spans="2:8" x14ac:dyDescent="0.25">
      <c r="B48" s="251"/>
      <c r="C48" s="252"/>
      <c r="D48" s="51">
        <v>0</v>
      </c>
      <c r="E48" s="52"/>
      <c r="F48" s="52"/>
      <c r="G48" s="29">
        <f t="shared" si="0"/>
        <v>0</v>
      </c>
      <c r="H48" s="29">
        <f t="shared" si="1"/>
        <v>0</v>
      </c>
    </row>
    <row r="49" spans="2:8" x14ac:dyDescent="0.25">
      <c r="B49" s="251"/>
      <c r="C49" s="252"/>
      <c r="D49" s="51">
        <v>0</v>
      </c>
      <c r="E49" s="52"/>
      <c r="F49" s="52"/>
      <c r="G49" s="29">
        <f t="shared" si="0"/>
        <v>0</v>
      </c>
      <c r="H49" s="29">
        <f t="shared" si="1"/>
        <v>0</v>
      </c>
    </row>
    <row r="50" spans="2:8" x14ac:dyDescent="0.25">
      <c r="B50" s="251"/>
      <c r="C50" s="252"/>
      <c r="D50" s="51">
        <v>0</v>
      </c>
      <c r="E50" s="52"/>
      <c r="F50" s="52"/>
      <c r="G50" s="29">
        <f t="shared" si="0"/>
        <v>0</v>
      </c>
      <c r="H50" s="29">
        <f t="shared" si="1"/>
        <v>0</v>
      </c>
    </row>
    <row r="51" spans="2:8" x14ac:dyDescent="0.25">
      <c r="B51" s="251"/>
      <c r="C51" s="252"/>
      <c r="D51" s="51">
        <v>0</v>
      </c>
      <c r="E51" s="52"/>
      <c r="F51" s="52"/>
      <c r="G51" s="29">
        <f t="shared" si="0"/>
        <v>0</v>
      </c>
      <c r="H51" s="29">
        <f t="shared" si="1"/>
        <v>0</v>
      </c>
    </row>
    <row r="52" spans="2:8" x14ac:dyDescent="0.25">
      <c r="B52" s="251"/>
      <c r="C52" s="252"/>
      <c r="D52" s="51">
        <v>0</v>
      </c>
      <c r="E52" s="52"/>
      <c r="F52" s="52"/>
      <c r="G52" s="29">
        <f t="shared" si="0"/>
        <v>0</v>
      </c>
      <c r="H52" s="29">
        <f t="shared" si="1"/>
        <v>0</v>
      </c>
    </row>
    <row r="53" spans="2:8" x14ac:dyDescent="0.25">
      <c r="B53" s="251"/>
      <c r="C53" s="252"/>
      <c r="D53" s="51">
        <v>0</v>
      </c>
      <c r="E53" s="52"/>
      <c r="F53" s="52"/>
      <c r="G53" s="29">
        <f t="shared" si="0"/>
        <v>0</v>
      </c>
      <c r="H53" s="29">
        <f t="shared" si="1"/>
        <v>0</v>
      </c>
    </row>
    <row r="54" spans="2:8" x14ac:dyDescent="0.25">
      <c r="B54" s="251"/>
      <c r="C54" s="252"/>
      <c r="D54" s="51">
        <v>0</v>
      </c>
      <c r="E54" s="52"/>
      <c r="F54" s="52"/>
      <c r="G54" s="29">
        <f t="shared" si="0"/>
        <v>0</v>
      </c>
      <c r="H54" s="29">
        <f t="shared" si="1"/>
        <v>0</v>
      </c>
    </row>
    <row r="55" spans="2:8" x14ac:dyDescent="0.25">
      <c r="B55" s="251"/>
      <c r="C55" s="252"/>
      <c r="D55" s="51">
        <v>0</v>
      </c>
      <c r="E55" s="52"/>
      <c r="F55" s="52"/>
      <c r="G55" s="29">
        <f t="shared" si="0"/>
        <v>0</v>
      </c>
      <c r="H55" s="29">
        <f t="shared" si="1"/>
        <v>0</v>
      </c>
    </row>
    <row r="56" spans="2:8" x14ac:dyDescent="0.25">
      <c r="B56" s="30" t="s">
        <v>14</v>
      </c>
      <c r="C56" s="53"/>
      <c r="D56" s="19"/>
      <c r="E56" s="35" t="e">
        <f>G56/$H$11</f>
        <v>#DIV/0!</v>
      </c>
      <c r="F56" s="35" t="e">
        <f>H56/$H$11</f>
        <v>#DIV/0!</v>
      </c>
      <c r="G56" s="33">
        <f>SUM(G18:G55)</f>
        <v>0</v>
      </c>
      <c r="H56" s="33">
        <f>SUM(H18:H55)</f>
        <v>0</v>
      </c>
    </row>
    <row r="57" spans="2:8" ht="15.75" thickBot="1" x14ac:dyDescent="0.3">
      <c r="B57" s="1"/>
      <c r="C57" s="2"/>
      <c r="D57" s="13"/>
      <c r="E57" s="1"/>
      <c r="F57" s="13"/>
      <c r="G57" s="13"/>
      <c r="H57" s="13"/>
    </row>
    <row r="58" spans="2:8" ht="7.5" customHeight="1" thickTop="1" x14ac:dyDescent="0.25">
      <c r="B58" s="16"/>
      <c r="C58" s="12"/>
      <c r="D58" s="1"/>
      <c r="E58" s="10"/>
      <c r="F58" s="1"/>
    </row>
    <row r="59" spans="2:8" ht="15.75" x14ac:dyDescent="0.25">
      <c r="B59" s="209" t="s">
        <v>259</v>
      </c>
      <c r="C59" s="23"/>
      <c r="D59" s="15"/>
      <c r="E59" s="1"/>
      <c r="F59" s="1"/>
    </row>
    <row r="60" spans="2:8" ht="42.75" customHeight="1" x14ac:dyDescent="0.25">
      <c r="B60" s="26" t="s">
        <v>6</v>
      </c>
      <c r="C60" s="26"/>
      <c r="D60" s="26" t="s">
        <v>7</v>
      </c>
      <c r="E60" s="27" t="s">
        <v>8</v>
      </c>
      <c r="F60" s="27" t="s">
        <v>9</v>
      </c>
      <c r="G60" s="28" t="s">
        <v>12</v>
      </c>
      <c r="H60" s="28" t="s">
        <v>13</v>
      </c>
    </row>
    <row r="61" spans="2:8" ht="27.75" customHeight="1" x14ac:dyDescent="0.25">
      <c r="B61" s="264" t="s">
        <v>254</v>
      </c>
      <c r="C61" s="265"/>
      <c r="D61" s="206">
        <v>1000</v>
      </c>
      <c r="E61" s="207">
        <v>1</v>
      </c>
      <c r="F61" s="207">
        <v>0</v>
      </c>
      <c r="G61" s="208">
        <f>D61*E61</f>
        <v>1000</v>
      </c>
      <c r="H61" s="208">
        <f t="shared" ref="H61:H64" si="2">D61*F61</f>
        <v>0</v>
      </c>
    </row>
    <row r="62" spans="2:8" ht="30.75" customHeight="1" x14ac:dyDescent="0.25">
      <c r="B62" s="264" t="s">
        <v>255</v>
      </c>
      <c r="C62" s="265"/>
      <c r="D62" s="206">
        <v>5000</v>
      </c>
      <c r="E62" s="207">
        <v>1</v>
      </c>
      <c r="F62" s="207">
        <v>1</v>
      </c>
      <c r="G62" s="208">
        <f>D62*E62</f>
        <v>5000</v>
      </c>
      <c r="H62" s="208">
        <f t="shared" si="2"/>
        <v>5000</v>
      </c>
    </row>
    <row r="63" spans="2:8" ht="30" customHeight="1" x14ac:dyDescent="0.25">
      <c r="B63" s="264" t="s">
        <v>256</v>
      </c>
      <c r="C63" s="265"/>
      <c r="D63" s="206">
        <v>5200</v>
      </c>
      <c r="E63" s="207">
        <v>1</v>
      </c>
      <c r="F63" s="207">
        <v>1</v>
      </c>
      <c r="G63" s="208">
        <f>D63*E63</f>
        <v>5200</v>
      </c>
      <c r="H63" s="208">
        <f t="shared" si="2"/>
        <v>5200</v>
      </c>
    </row>
    <row r="64" spans="2:8" ht="27" customHeight="1" x14ac:dyDescent="0.25">
      <c r="B64" s="264" t="s">
        <v>257</v>
      </c>
      <c r="C64" s="265"/>
      <c r="D64" s="206">
        <v>1200</v>
      </c>
      <c r="E64" s="207">
        <v>1</v>
      </c>
      <c r="F64" s="207">
        <v>1</v>
      </c>
      <c r="G64" s="208">
        <f>D64*E64</f>
        <v>1200</v>
      </c>
      <c r="H64" s="208">
        <f t="shared" si="2"/>
        <v>1200</v>
      </c>
    </row>
    <row r="65" spans="2:8" x14ac:dyDescent="0.25">
      <c r="B65" s="30" t="s">
        <v>14</v>
      </c>
      <c r="C65" s="53"/>
      <c r="D65" s="19">
        <f>SUM(D61:D64)</f>
        <v>12400</v>
      </c>
      <c r="E65" s="35">
        <f>G65/D65</f>
        <v>1</v>
      </c>
      <c r="F65" s="35">
        <f>H65/D65</f>
        <v>0.91935483870967738</v>
      </c>
      <c r="G65" s="33">
        <f>SUM(G61:G64)</f>
        <v>12400</v>
      </c>
      <c r="H65" s="33">
        <f>SUM(H61:H64)</f>
        <v>11400</v>
      </c>
    </row>
    <row r="66" spans="2:8" x14ac:dyDescent="0.25">
      <c r="B66" s="22"/>
      <c r="C66" s="23"/>
      <c r="D66" s="15"/>
      <c r="E66" s="1"/>
      <c r="F66" s="1"/>
    </row>
    <row r="67" spans="2:8" x14ac:dyDescent="0.25">
      <c r="D67" s="4"/>
    </row>
  </sheetData>
  <sheetProtection insertRows="0"/>
  <mergeCells count="48">
    <mergeCell ref="B61:C61"/>
    <mergeCell ref="B62:C62"/>
    <mergeCell ref="B63:C63"/>
    <mergeCell ref="B64:C64"/>
    <mergeCell ref="B20:C20"/>
    <mergeCell ref="B21:C21"/>
    <mergeCell ref="B45:C45"/>
    <mergeCell ref="B34:C34"/>
    <mergeCell ref="B35:C35"/>
    <mergeCell ref="B36:C36"/>
    <mergeCell ref="B37:C37"/>
    <mergeCell ref="B38:C38"/>
    <mergeCell ref="B39:C39"/>
    <mergeCell ref="B40:C40"/>
    <mergeCell ref="B41:C41"/>
    <mergeCell ref="B42:C42"/>
    <mergeCell ref="D6:E6"/>
    <mergeCell ref="D8:E8"/>
    <mergeCell ref="B11:G11"/>
    <mergeCell ref="B13:H13"/>
    <mergeCell ref="B14:E14"/>
    <mergeCell ref="F14:H14"/>
    <mergeCell ref="B19:C19"/>
    <mergeCell ref="B18:C18"/>
    <mergeCell ref="B33:C33"/>
    <mergeCell ref="B22:C22"/>
    <mergeCell ref="B23:C23"/>
    <mergeCell ref="B24:C24"/>
    <mergeCell ref="B25:C25"/>
    <mergeCell ref="B26:C26"/>
    <mergeCell ref="B27:C27"/>
    <mergeCell ref="B28:C28"/>
    <mergeCell ref="B29:C29"/>
    <mergeCell ref="B30:C30"/>
    <mergeCell ref="B31:C31"/>
    <mergeCell ref="B32:C32"/>
    <mergeCell ref="B43:C43"/>
    <mergeCell ref="B44:C44"/>
    <mergeCell ref="B52:C52"/>
    <mergeCell ref="B53:C53"/>
    <mergeCell ref="B54:C54"/>
    <mergeCell ref="B55:C55"/>
    <mergeCell ref="B46:C46"/>
    <mergeCell ref="B47:C47"/>
    <mergeCell ref="B48:C48"/>
    <mergeCell ref="B49:C49"/>
    <mergeCell ref="B50:C50"/>
    <mergeCell ref="B51:C51"/>
  </mergeCells>
  <pageMargins left="0.7" right="0.7" top="0.75" bottom="0.75" header="0.3" footer="0.3"/>
  <pageSetup scale="74" orientation="portrait" horizontalDpi="1200" verticalDpi="1200" r:id="rId1"/>
  <headerFooter>
    <oddFooter>&amp;L&amp;A&amp;R&amp;D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60"/>
  <sheetViews>
    <sheetView showGridLines="0" zoomScaleNormal="100" zoomScaleSheetLayoutView="75" zoomScalePageLayoutView="75" workbookViewId="0">
      <selection activeCell="H7" sqref="H7"/>
    </sheetView>
  </sheetViews>
  <sheetFormatPr defaultRowHeight="15" x14ac:dyDescent="0.25"/>
  <cols>
    <col min="1" max="1" width="1.7109375" customWidth="1"/>
    <col min="2" max="2" width="17.7109375" customWidth="1"/>
    <col min="3" max="3" width="1.85546875" customWidth="1"/>
    <col min="4" max="4" width="18.140625" customWidth="1"/>
    <col min="5" max="5" width="17.5703125" customWidth="1"/>
    <col min="6" max="6" width="17" customWidth="1"/>
    <col min="7" max="7" width="16.28515625" customWidth="1"/>
    <col min="8" max="8" width="17.42578125" customWidth="1"/>
    <col min="9" max="9" width="1.7109375" customWidth="1"/>
  </cols>
  <sheetData>
    <row r="1" spans="2:14" ht="6" customHeight="1" x14ac:dyDescent="0.25">
      <c r="B1" s="1"/>
      <c r="C1" s="1"/>
      <c r="D1" s="1"/>
      <c r="E1" s="1"/>
      <c r="F1" s="1"/>
      <c r="G1" s="1"/>
      <c r="H1" s="1"/>
    </row>
    <row r="2" spans="2:14" x14ac:dyDescent="0.25">
      <c r="C2" s="5"/>
      <c r="D2" s="5" t="s">
        <v>2</v>
      </c>
      <c r="E2" s="1"/>
      <c r="F2" s="1"/>
      <c r="G2" s="1"/>
      <c r="H2" s="1"/>
    </row>
    <row r="3" spans="2:14" ht="18" customHeight="1" x14ac:dyDescent="0.25">
      <c r="C3" s="120"/>
      <c r="D3" s="270" t="s">
        <v>21</v>
      </c>
      <c r="E3" s="271"/>
      <c r="F3" s="271"/>
      <c r="G3" s="119" t="s">
        <v>16</v>
      </c>
      <c r="H3" s="117">
        <f ca="1">TODAY()</f>
        <v>42880</v>
      </c>
    </row>
    <row r="4" spans="2:14" ht="18" customHeight="1" x14ac:dyDescent="0.25">
      <c r="C4" s="120"/>
      <c r="D4" s="270" t="s">
        <v>22</v>
      </c>
      <c r="E4" s="271"/>
      <c r="F4" s="271"/>
      <c r="G4" s="62"/>
      <c r="H4" s="61"/>
    </row>
    <row r="5" spans="2:14" ht="11.25" customHeight="1" thickBot="1" x14ac:dyDescent="0.3">
      <c r="B5" s="17"/>
      <c r="C5" s="17"/>
      <c r="D5" s="44"/>
      <c r="E5" s="44"/>
      <c r="F5" s="44"/>
      <c r="G5" s="44"/>
      <c r="H5" s="44"/>
    </row>
    <row r="6" spans="2:14" ht="10.5" customHeight="1" x14ac:dyDescent="0.25">
      <c r="B6" s="6"/>
      <c r="C6" s="6"/>
      <c r="D6" s="9"/>
      <c r="E6" s="9"/>
      <c r="F6" s="9"/>
      <c r="G6" s="9"/>
      <c r="H6" s="1"/>
    </row>
    <row r="7" spans="2:14" x14ac:dyDescent="0.25">
      <c r="B7" s="14" t="s">
        <v>0</v>
      </c>
      <c r="C7" s="7"/>
      <c r="D7" s="253" t="str">
        <f>'Final Report'!D6</f>
        <v>Seattle Project</v>
      </c>
      <c r="E7" s="254"/>
      <c r="F7" s="25"/>
      <c r="G7" s="119" t="s">
        <v>3</v>
      </c>
      <c r="H7" s="125" t="str">
        <f>'Final Report'!G6</f>
        <v>2016test</v>
      </c>
    </row>
    <row r="8" spans="2:14" ht="3.75" customHeight="1" x14ac:dyDescent="0.25">
      <c r="B8" s="20"/>
      <c r="C8" s="7"/>
      <c r="D8" s="7"/>
      <c r="E8" s="24"/>
      <c r="F8" s="25"/>
      <c r="G8" s="119"/>
      <c r="H8" s="25"/>
    </row>
    <row r="9" spans="2:14" x14ac:dyDescent="0.25">
      <c r="B9" s="14" t="s">
        <v>4</v>
      </c>
      <c r="C9" s="7"/>
      <c r="D9" s="255" t="str">
        <f>'Final Report'!D7</f>
        <v>fas</v>
      </c>
      <c r="E9" s="254"/>
      <c r="F9" s="9"/>
      <c r="G9" s="15" t="s">
        <v>1</v>
      </c>
      <c r="H9" s="126" t="str">
        <f>'Final Report'!G7</f>
        <v>dm</v>
      </c>
    </row>
    <row r="10" spans="2:14" ht="6.75" customHeight="1" thickBot="1" x14ac:dyDescent="0.3">
      <c r="B10" s="17"/>
      <c r="C10" s="17"/>
      <c r="D10" s="17"/>
      <c r="E10" s="44"/>
      <c r="F10" s="44"/>
      <c r="G10" s="44"/>
      <c r="H10" s="44"/>
    </row>
    <row r="11" spans="2:14" ht="6.75" customHeight="1" x14ac:dyDescent="0.25">
      <c r="B11" s="6"/>
      <c r="C11" s="6"/>
      <c r="D11" s="6"/>
      <c r="E11" s="9"/>
      <c r="F11" s="9"/>
      <c r="G11" s="9"/>
      <c r="H11" s="9"/>
    </row>
    <row r="12" spans="2:14" ht="18" customHeight="1" x14ac:dyDescent="0.25">
      <c r="B12" s="256" t="s">
        <v>235</v>
      </c>
      <c r="C12" s="257"/>
      <c r="D12" s="257"/>
      <c r="E12" s="257"/>
      <c r="F12" s="258"/>
      <c r="G12" s="258"/>
      <c r="H12" s="60">
        <f>'Final Report'!D14</f>
        <v>0</v>
      </c>
    </row>
    <row r="13" spans="2:14" ht="6.75" customHeight="1" x14ac:dyDescent="0.25">
      <c r="B13" s="6"/>
      <c r="C13" s="6"/>
      <c r="D13" s="6"/>
      <c r="E13" s="9"/>
      <c r="F13" s="9"/>
      <c r="G13" s="9"/>
      <c r="H13" s="9"/>
    </row>
    <row r="14" spans="2:14" ht="46.5" customHeight="1" x14ac:dyDescent="0.25">
      <c r="B14" s="268" t="s">
        <v>253</v>
      </c>
      <c r="C14" s="269"/>
      <c r="D14" s="269"/>
      <c r="E14" s="269"/>
      <c r="F14" s="269"/>
      <c r="G14" s="269"/>
      <c r="H14" s="269"/>
    </row>
    <row r="15" spans="2:14" s="1" customFormat="1" ht="18.75" customHeight="1" x14ac:dyDescent="0.2">
      <c r="B15" s="45" t="s">
        <v>43</v>
      </c>
      <c r="C15" s="46"/>
      <c r="D15" s="47">
        <v>0.2</v>
      </c>
      <c r="E15" s="59" t="e">
        <f>IF(F36&gt;=D15,"YES","NO")</f>
        <v>#DIV/0!</v>
      </c>
      <c r="F15" s="120"/>
      <c r="G15" s="120"/>
      <c r="H15" s="120"/>
      <c r="I15" s="120"/>
      <c r="J15" s="120"/>
    </row>
    <row r="16" spans="2:14" s="1" customFormat="1" ht="18.75" customHeight="1" x14ac:dyDescent="0.2">
      <c r="B16" s="45" t="s">
        <v>44</v>
      </c>
      <c r="C16" s="49"/>
      <c r="D16" s="49">
        <v>0.5</v>
      </c>
      <c r="E16" s="57" t="e">
        <f>IF(F36&gt;=D16,"YES","NO")</f>
        <v>#DIV/0!</v>
      </c>
      <c r="F16" s="122"/>
      <c r="G16" s="46"/>
      <c r="H16" s="46"/>
      <c r="I16" s="46"/>
      <c r="J16" s="120"/>
      <c r="K16" s="45"/>
      <c r="L16" s="49"/>
      <c r="M16" s="45"/>
      <c r="N16" s="49"/>
    </row>
    <row r="17" spans="2:8" ht="47.25" customHeight="1" x14ac:dyDescent="0.25">
      <c r="B17" s="26" t="s">
        <v>24</v>
      </c>
      <c r="C17" s="26"/>
      <c r="D17" s="26" t="s">
        <v>7</v>
      </c>
      <c r="E17" s="27" t="s">
        <v>23</v>
      </c>
      <c r="F17" s="27" t="s">
        <v>252</v>
      </c>
      <c r="G17" s="28" t="s">
        <v>26</v>
      </c>
      <c r="H17" s="28" t="s">
        <v>25</v>
      </c>
    </row>
    <row r="18" spans="2:8" x14ac:dyDescent="0.25">
      <c r="B18" s="251"/>
      <c r="C18" s="252"/>
      <c r="D18" s="51">
        <v>0</v>
      </c>
      <c r="E18" s="56"/>
      <c r="F18" s="52"/>
      <c r="G18" s="29">
        <f t="shared" ref="G18:G35" si="0">D18*E18</f>
        <v>0</v>
      </c>
      <c r="H18" s="29">
        <f>F18*G18</f>
        <v>0</v>
      </c>
    </row>
    <row r="19" spans="2:8" x14ac:dyDescent="0.25">
      <c r="B19" s="251"/>
      <c r="C19" s="252"/>
      <c r="D19" s="51">
        <v>0</v>
      </c>
      <c r="E19" s="56"/>
      <c r="F19" s="52"/>
      <c r="G19" s="29">
        <f t="shared" si="0"/>
        <v>0</v>
      </c>
      <c r="H19" s="29">
        <f t="shared" ref="H19:H35" si="1">F19*G19</f>
        <v>0</v>
      </c>
    </row>
    <row r="20" spans="2:8" x14ac:dyDescent="0.25">
      <c r="B20" s="251"/>
      <c r="C20" s="252"/>
      <c r="D20" s="51">
        <v>0</v>
      </c>
      <c r="E20" s="56"/>
      <c r="F20" s="52"/>
      <c r="G20" s="29">
        <f t="shared" si="0"/>
        <v>0</v>
      </c>
      <c r="H20" s="29">
        <f t="shared" si="1"/>
        <v>0</v>
      </c>
    </row>
    <row r="21" spans="2:8" x14ac:dyDescent="0.25">
      <c r="B21" s="251"/>
      <c r="C21" s="252"/>
      <c r="D21" s="51">
        <v>0</v>
      </c>
      <c r="E21" s="56"/>
      <c r="F21" s="52"/>
      <c r="G21" s="29">
        <f t="shared" si="0"/>
        <v>0</v>
      </c>
      <c r="H21" s="29">
        <f t="shared" si="1"/>
        <v>0</v>
      </c>
    </row>
    <row r="22" spans="2:8" x14ac:dyDescent="0.25">
      <c r="B22" s="251"/>
      <c r="C22" s="252"/>
      <c r="D22" s="51">
        <v>0</v>
      </c>
      <c r="E22" s="56"/>
      <c r="F22" s="52"/>
      <c r="G22" s="29">
        <f t="shared" si="0"/>
        <v>0</v>
      </c>
      <c r="H22" s="29">
        <f t="shared" si="1"/>
        <v>0</v>
      </c>
    </row>
    <row r="23" spans="2:8" x14ac:dyDescent="0.25">
      <c r="B23" s="251"/>
      <c r="C23" s="252"/>
      <c r="D23" s="51">
        <v>0</v>
      </c>
      <c r="E23" s="56"/>
      <c r="F23" s="52"/>
      <c r="G23" s="29">
        <f t="shared" si="0"/>
        <v>0</v>
      </c>
      <c r="H23" s="29">
        <f t="shared" si="1"/>
        <v>0</v>
      </c>
    </row>
    <row r="24" spans="2:8" x14ac:dyDescent="0.25">
      <c r="B24" s="251"/>
      <c r="C24" s="252"/>
      <c r="D24" s="51">
        <v>0</v>
      </c>
      <c r="E24" s="56"/>
      <c r="F24" s="52"/>
      <c r="G24" s="29">
        <f t="shared" si="0"/>
        <v>0</v>
      </c>
      <c r="H24" s="29">
        <f t="shared" si="1"/>
        <v>0</v>
      </c>
    </row>
    <row r="25" spans="2:8" x14ac:dyDescent="0.25">
      <c r="B25" s="251"/>
      <c r="C25" s="252"/>
      <c r="D25" s="51">
        <v>0</v>
      </c>
      <c r="E25" s="56"/>
      <c r="F25" s="52"/>
      <c r="G25" s="29">
        <f t="shared" si="0"/>
        <v>0</v>
      </c>
      <c r="H25" s="29">
        <f t="shared" si="1"/>
        <v>0</v>
      </c>
    </row>
    <row r="26" spans="2:8" x14ac:dyDescent="0.25">
      <c r="B26" s="251"/>
      <c r="C26" s="252"/>
      <c r="D26" s="51">
        <v>0</v>
      </c>
      <c r="E26" s="56"/>
      <c r="F26" s="52"/>
      <c r="G26" s="29">
        <f t="shared" si="0"/>
        <v>0</v>
      </c>
      <c r="H26" s="29">
        <f t="shared" si="1"/>
        <v>0</v>
      </c>
    </row>
    <row r="27" spans="2:8" x14ac:dyDescent="0.25">
      <c r="B27" s="251"/>
      <c r="C27" s="252"/>
      <c r="D27" s="51">
        <v>0</v>
      </c>
      <c r="E27" s="56"/>
      <c r="F27" s="52"/>
      <c r="G27" s="29">
        <f t="shared" si="0"/>
        <v>0</v>
      </c>
      <c r="H27" s="29">
        <f t="shared" si="1"/>
        <v>0</v>
      </c>
    </row>
    <row r="28" spans="2:8" x14ac:dyDescent="0.25">
      <c r="B28" s="251"/>
      <c r="C28" s="252"/>
      <c r="D28" s="51">
        <v>0</v>
      </c>
      <c r="E28" s="56"/>
      <c r="F28" s="52"/>
      <c r="G28" s="29">
        <f t="shared" si="0"/>
        <v>0</v>
      </c>
      <c r="H28" s="29">
        <f t="shared" si="1"/>
        <v>0</v>
      </c>
    </row>
    <row r="29" spans="2:8" x14ac:dyDescent="0.25">
      <c r="B29" s="251"/>
      <c r="C29" s="252"/>
      <c r="D29" s="51">
        <v>0</v>
      </c>
      <c r="E29" s="56"/>
      <c r="F29" s="52"/>
      <c r="G29" s="29">
        <f t="shared" si="0"/>
        <v>0</v>
      </c>
      <c r="H29" s="29">
        <f t="shared" si="1"/>
        <v>0</v>
      </c>
    </row>
    <row r="30" spans="2:8" x14ac:dyDescent="0.25">
      <c r="B30" s="251"/>
      <c r="C30" s="252"/>
      <c r="D30" s="51">
        <v>0</v>
      </c>
      <c r="E30" s="56"/>
      <c r="F30" s="52"/>
      <c r="G30" s="29">
        <f t="shared" si="0"/>
        <v>0</v>
      </c>
      <c r="H30" s="29">
        <f t="shared" si="1"/>
        <v>0</v>
      </c>
    </row>
    <row r="31" spans="2:8" x14ac:dyDescent="0.25">
      <c r="B31" s="251"/>
      <c r="C31" s="252"/>
      <c r="D31" s="51">
        <v>0</v>
      </c>
      <c r="E31" s="56"/>
      <c r="F31" s="52"/>
      <c r="G31" s="29">
        <f t="shared" si="0"/>
        <v>0</v>
      </c>
      <c r="H31" s="29">
        <f t="shared" si="1"/>
        <v>0</v>
      </c>
    </row>
    <row r="32" spans="2:8" x14ac:dyDescent="0.25">
      <c r="B32" s="251"/>
      <c r="C32" s="252"/>
      <c r="D32" s="51">
        <v>0</v>
      </c>
      <c r="E32" s="56"/>
      <c r="F32" s="52"/>
      <c r="G32" s="29">
        <f t="shared" si="0"/>
        <v>0</v>
      </c>
      <c r="H32" s="29">
        <f t="shared" si="1"/>
        <v>0</v>
      </c>
    </row>
    <row r="33" spans="2:14" x14ac:dyDescent="0.25">
      <c r="B33" s="251"/>
      <c r="C33" s="252"/>
      <c r="D33" s="51">
        <v>0</v>
      </c>
      <c r="E33" s="56"/>
      <c r="F33" s="52"/>
      <c r="G33" s="29">
        <f t="shared" si="0"/>
        <v>0</v>
      </c>
      <c r="H33" s="29">
        <f t="shared" si="1"/>
        <v>0</v>
      </c>
    </row>
    <row r="34" spans="2:14" x14ac:dyDescent="0.25">
      <c r="B34" s="251"/>
      <c r="C34" s="252"/>
      <c r="D34" s="51">
        <v>0</v>
      </c>
      <c r="E34" s="56"/>
      <c r="F34" s="52"/>
      <c r="G34" s="29">
        <f t="shared" si="0"/>
        <v>0</v>
      </c>
      <c r="H34" s="29">
        <f t="shared" si="1"/>
        <v>0</v>
      </c>
    </row>
    <row r="35" spans="2:14" x14ac:dyDescent="0.25">
      <c r="B35" s="251"/>
      <c r="C35" s="252"/>
      <c r="D35" s="51">
        <v>0</v>
      </c>
      <c r="E35" s="56"/>
      <c r="F35" s="52"/>
      <c r="G35" s="29">
        <f t="shared" si="0"/>
        <v>0</v>
      </c>
      <c r="H35" s="29">
        <f t="shared" si="1"/>
        <v>0</v>
      </c>
    </row>
    <row r="36" spans="2:14" x14ac:dyDescent="0.25">
      <c r="B36" s="30" t="s">
        <v>14</v>
      </c>
      <c r="C36" s="53"/>
      <c r="D36" s="19"/>
      <c r="E36" s="32"/>
      <c r="F36" s="35" t="e">
        <f>H36/G36</f>
        <v>#DIV/0!</v>
      </c>
      <c r="G36" s="33">
        <f>SUM(G18:G35)</f>
        <v>0</v>
      </c>
      <c r="H36" s="33">
        <f>SUM(H18:H35)</f>
        <v>0</v>
      </c>
    </row>
    <row r="37" spans="2:14" ht="7.5" customHeight="1" thickBot="1" x14ac:dyDescent="0.3">
      <c r="B37" s="127"/>
      <c r="C37" s="128"/>
      <c r="D37" s="13"/>
      <c r="E37" s="13"/>
      <c r="F37" s="1"/>
    </row>
    <row r="38" spans="2:14" ht="44.25" customHeight="1" thickTop="1" x14ac:dyDescent="0.25">
      <c r="B38" s="266" t="s">
        <v>45</v>
      </c>
      <c r="C38" s="267"/>
      <c r="D38" s="267"/>
      <c r="E38" s="267"/>
      <c r="F38" s="267"/>
      <c r="G38" s="267"/>
      <c r="H38" s="267"/>
    </row>
    <row r="39" spans="2:14" ht="20.25" customHeight="1" x14ac:dyDescent="0.25">
      <c r="B39" s="45" t="s">
        <v>43</v>
      </c>
      <c r="C39" s="46"/>
      <c r="D39" s="47">
        <v>0.01</v>
      </c>
      <c r="E39" s="59" t="e">
        <f>IF(H55&gt;=D39,"YES","NO")</f>
        <v>#DIV/0!</v>
      </c>
      <c r="F39" s="120"/>
      <c r="G39" s="120"/>
      <c r="H39" s="120"/>
      <c r="I39" s="118"/>
      <c r="J39" s="118"/>
    </row>
    <row r="40" spans="2:14" ht="17.25" customHeight="1" x14ac:dyDescent="0.25">
      <c r="B40" s="45" t="s">
        <v>44</v>
      </c>
      <c r="C40" s="49"/>
      <c r="D40" s="58">
        <v>2.5000000000000001E-2</v>
      </c>
      <c r="E40" s="57" t="e">
        <f>IF(H55&gt;=D40,"YES","NO")</f>
        <v>#DIV/0!</v>
      </c>
      <c r="F40" s="122"/>
      <c r="G40" s="46"/>
      <c r="H40" s="46"/>
      <c r="I40" s="123"/>
      <c r="J40" s="118"/>
      <c r="K40" s="45"/>
      <c r="L40" s="49"/>
      <c r="M40" s="45"/>
      <c r="N40" s="49"/>
    </row>
    <row r="41" spans="2:14" ht="54" customHeight="1" x14ac:dyDescent="0.25">
      <c r="B41" s="26" t="s">
        <v>24</v>
      </c>
      <c r="C41" s="26"/>
      <c r="D41" s="26" t="s">
        <v>7</v>
      </c>
      <c r="E41" s="27" t="s">
        <v>28</v>
      </c>
      <c r="F41" s="27" t="s">
        <v>27</v>
      </c>
      <c r="G41" s="28" t="s">
        <v>29</v>
      </c>
      <c r="H41" s="28" t="s">
        <v>148</v>
      </c>
      <c r="I41" s="28"/>
    </row>
    <row r="42" spans="2:14" x14ac:dyDescent="0.25">
      <c r="B42" s="251"/>
      <c r="C42" s="252"/>
      <c r="D42" s="51"/>
      <c r="E42" s="56"/>
      <c r="F42" s="52"/>
      <c r="G42" s="29">
        <f t="shared" ref="G42:G54" si="2">D42*F42</f>
        <v>0</v>
      </c>
      <c r="H42" s="55" t="e">
        <f>G42/$H$12</f>
        <v>#DIV/0!</v>
      </c>
    </row>
    <row r="43" spans="2:14" x14ac:dyDescent="0.25">
      <c r="B43" s="251"/>
      <c r="C43" s="252"/>
      <c r="D43" s="51">
        <v>0</v>
      </c>
      <c r="E43" s="56"/>
      <c r="F43" s="52"/>
      <c r="G43" s="29">
        <f t="shared" si="2"/>
        <v>0</v>
      </c>
      <c r="H43" s="55" t="e">
        <f t="shared" ref="H43:H54" si="3">G43/$H$12</f>
        <v>#DIV/0!</v>
      </c>
    </row>
    <row r="44" spans="2:14" x14ac:dyDescent="0.25">
      <c r="B44" s="251"/>
      <c r="C44" s="252"/>
      <c r="D44" s="51">
        <v>0</v>
      </c>
      <c r="E44" s="56"/>
      <c r="F44" s="52"/>
      <c r="G44" s="29">
        <f t="shared" si="2"/>
        <v>0</v>
      </c>
      <c r="H44" s="55" t="e">
        <f t="shared" si="3"/>
        <v>#DIV/0!</v>
      </c>
    </row>
    <row r="45" spans="2:14" x14ac:dyDescent="0.25">
      <c r="B45" s="251"/>
      <c r="C45" s="252"/>
      <c r="D45" s="51">
        <v>0</v>
      </c>
      <c r="E45" s="56"/>
      <c r="F45" s="52"/>
      <c r="G45" s="29">
        <f t="shared" si="2"/>
        <v>0</v>
      </c>
      <c r="H45" s="55" t="e">
        <f t="shared" si="3"/>
        <v>#DIV/0!</v>
      </c>
    </row>
    <row r="46" spans="2:14" x14ac:dyDescent="0.25">
      <c r="B46" s="251"/>
      <c r="C46" s="252"/>
      <c r="D46" s="51">
        <v>0</v>
      </c>
      <c r="E46" s="56"/>
      <c r="F46" s="52"/>
      <c r="G46" s="29">
        <f t="shared" si="2"/>
        <v>0</v>
      </c>
      <c r="H46" s="55" t="e">
        <f t="shared" si="3"/>
        <v>#DIV/0!</v>
      </c>
    </row>
    <row r="47" spans="2:14" x14ac:dyDescent="0.25">
      <c r="B47" s="251"/>
      <c r="C47" s="252"/>
      <c r="D47" s="51">
        <v>0</v>
      </c>
      <c r="E47" s="56"/>
      <c r="F47" s="52"/>
      <c r="G47" s="29">
        <f t="shared" si="2"/>
        <v>0</v>
      </c>
      <c r="H47" s="55" t="e">
        <f t="shared" si="3"/>
        <v>#DIV/0!</v>
      </c>
    </row>
    <row r="48" spans="2:14" x14ac:dyDescent="0.25">
      <c r="B48" s="251"/>
      <c r="C48" s="252"/>
      <c r="D48" s="51">
        <v>0</v>
      </c>
      <c r="E48" s="56"/>
      <c r="F48" s="52"/>
      <c r="G48" s="29">
        <f t="shared" si="2"/>
        <v>0</v>
      </c>
      <c r="H48" s="55" t="e">
        <f t="shared" si="3"/>
        <v>#DIV/0!</v>
      </c>
    </row>
    <row r="49" spans="2:8" x14ac:dyDescent="0.25">
      <c r="B49" s="251"/>
      <c r="C49" s="252"/>
      <c r="D49" s="51">
        <v>0</v>
      </c>
      <c r="E49" s="56"/>
      <c r="F49" s="52"/>
      <c r="G49" s="29">
        <f t="shared" si="2"/>
        <v>0</v>
      </c>
      <c r="H49" s="55" t="e">
        <f t="shared" si="3"/>
        <v>#DIV/0!</v>
      </c>
    </row>
    <row r="50" spans="2:8" x14ac:dyDescent="0.25">
      <c r="B50" s="251"/>
      <c r="C50" s="252"/>
      <c r="D50" s="51">
        <v>0</v>
      </c>
      <c r="E50" s="56"/>
      <c r="F50" s="52"/>
      <c r="G50" s="29">
        <f t="shared" si="2"/>
        <v>0</v>
      </c>
      <c r="H50" s="55" t="e">
        <f t="shared" si="3"/>
        <v>#DIV/0!</v>
      </c>
    </row>
    <row r="51" spans="2:8" x14ac:dyDescent="0.25">
      <c r="B51" s="251"/>
      <c r="C51" s="252"/>
      <c r="D51" s="51">
        <v>0</v>
      </c>
      <c r="E51" s="56"/>
      <c r="F51" s="52"/>
      <c r="G51" s="29">
        <f t="shared" si="2"/>
        <v>0</v>
      </c>
      <c r="H51" s="55" t="e">
        <f t="shared" si="3"/>
        <v>#DIV/0!</v>
      </c>
    </row>
    <row r="52" spans="2:8" x14ac:dyDescent="0.25">
      <c r="B52" s="251"/>
      <c r="C52" s="252"/>
      <c r="D52" s="51">
        <v>0</v>
      </c>
      <c r="E52" s="56"/>
      <c r="F52" s="52"/>
      <c r="G52" s="29">
        <f t="shared" si="2"/>
        <v>0</v>
      </c>
      <c r="H52" s="55" t="e">
        <f t="shared" si="3"/>
        <v>#DIV/0!</v>
      </c>
    </row>
    <row r="53" spans="2:8" x14ac:dyDescent="0.25">
      <c r="B53" s="251"/>
      <c r="C53" s="252"/>
      <c r="D53" s="51">
        <v>0</v>
      </c>
      <c r="E53" s="56"/>
      <c r="F53" s="52"/>
      <c r="G53" s="29">
        <f t="shared" si="2"/>
        <v>0</v>
      </c>
      <c r="H53" s="55" t="e">
        <f t="shared" si="3"/>
        <v>#DIV/0!</v>
      </c>
    </row>
    <row r="54" spans="2:8" x14ac:dyDescent="0.25">
      <c r="B54" s="251"/>
      <c r="C54" s="252"/>
      <c r="D54" s="51">
        <v>0</v>
      </c>
      <c r="E54" s="56"/>
      <c r="F54" s="52"/>
      <c r="G54" s="29">
        <f t="shared" si="2"/>
        <v>0</v>
      </c>
      <c r="H54" s="55" t="e">
        <f t="shared" si="3"/>
        <v>#DIV/0!</v>
      </c>
    </row>
    <row r="55" spans="2:8" x14ac:dyDescent="0.25">
      <c r="B55" s="30" t="s">
        <v>14</v>
      </c>
      <c r="C55" s="53"/>
      <c r="D55" s="19"/>
      <c r="E55" s="32"/>
      <c r="F55" s="35"/>
      <c r="G55" s="33">
        <f>SUM(G42:G54)</f>
        <v>0</v>
      </c>
      <c r="H55" s="54" t="e">
        <f>G55/$H$12</f>
        <v>#DIV/0!</v>
      </c>
    </row>
    <row r="56" spans="2:8" ht="7.5" customHeight="1" thickBot="1" x14ac:dyDescent="0.3">
      <c r="B56" s="1"/>
      <c r="C56" s="2"/>
      <c r="D56" s="13"/>
      <c r="E56" s="1"/>
      <c r="F56" s="13"/>
      <c r="G56" s="13"/>
      <c r="H56" s="13"/>
    </row>
    <row r="57" spans="2:8" ht="7.5" customHeight="1" thickTop="1" x14ac:dyDescent="0.25">
      <c r="B57" s="16"/>
      <c r="C57" s="12"/>
      <c r="D57" s="1"/>
      <c r="E57" s="10"/>
      <c r="F57" s="1"/>
    </row>
    <row r="58" spans="2:8" x14ac:dyDescent="0.25">
      <c r="B58" s="22"/>
      <c r="C58" s="23"/>
      <c r="D58" s="15"/>
      <c r="E58" s="1"/>
      <c r="F58" s="1"/>
    </row>
    <row r="59" spans="2:8" x14ac:dyDescent="0.25">
      <c r="B59" s="22"/>
      <c r="C59" s="23"/>
      <c r="D59" s="15"/>
      <c r="E59" s="1"/>
      <c r="F59" s="1"/>
    </row>
    <row r="60" spans="2:8" x14ac:dyDescent="0.25">
      <c r="D60" s="4"/>
    </row>
  </sheetData>
  <sheetProtection sheet="1" objects="1" scenarios="1" insertRows="0"/>
  <mergeCells count="38">
    <mergeCell ref="B14:H14"/>
    <mergeCell ref="D3:F3"/>
    <mergeCell ref="D4:F4"/>
    <mergeCell ref="D7:E7"/>
    <mergeCell ref="D9:E9"/>
    <mergeCell ref="B12:G12"/>
    <mergeCell ref="B29:C29"/>
    <mergeCell ref="B18:C18"/>
    <mergeCell ref="B19:C19"/>
    <mergeCell ref="B20:C20"/>
    <mergeCell ref="B21:C21"/>
    <mergeCell ref="B22:C22"/>
    <mergeCell ref="B23:C23"/>
    <mergeCell ref="B24:C24"/>
    <mergeCell ref="B25:C25"/>
    <mergeCell ref="B26:C26"/>
    <mergeCell ref="B27:C27"/>
    <mergeCell ref="B28:C28"/>
    <mergeCell ref="B46:C46"/>
    <mergeCell ref="B30:C30"/>
    <mergeCell ref="B31:C31"/>
    <mergeCell ref="B32:C32"/>
    <mergeCell ref="B33:C33"/>
    <mergeCell ref="B34:C34"/>
    <mergeCell ref="B35:C35"/>
    <mergeCell ref="B38:H38"/>
    <mergeCell ref="B42:C42"/>
    <mergeCell ref="B43:C43"/>
    <mergeCell ref="B44:C44"/>
    <mergeCell ref="B45:C45"/>
    <mergeCell ref="B53:C53"/>
    <mergeCell ref="B54:C54"/>
    <mergeCell ref="B47:C47"/>
    <mergeCell ref="B48:C48"/>
    <mergeCell ref="B49:C49"/>
    <mergeCell ref="B50:C50"/>
    <mergeCell ref="B51:C51"/>
    <mergeCell ref="B52:C52"/>
  </mergeCells>
  <pageMargins left="0.7" right="0.7" top="0.75" bottom="0.75" header="0.3" footer="0.3"/>
  <pageSetup scale="75" orientation="portrait" horizontalDpi="1200" verticalDpi="1200" r:id="rId1"/>
  <headerFooter>
    <oddFooter>&amp;L&amp;A&amp;R&amp;D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63"/>
  <sheetViews>
    <sheetView showGridLines="0" zoomScaleNormal="100" zoomScaleSheetLayoutView="75" zoomScalePageLayoutView="75" workbookViewId="0">
      <selection activeCell="G45" sqref="G45"/>
    </sheetView>
  </sheetViews>
  <sheetFormatPr defaultRowHeight="15" x14ac:dyDescent="0.25"/>
  <cols>
    <col min="1" max="1" width="1.7109375" customWidth="1"/>
    <col min="2" max="2" width="17.7109375" customWidth="1"/>
    <col min="3" max="3" width="1.85546875" customWidth="1"/>
    <col min="4" max="4" width="18.140625" customWidth="1"/>
    <col min="5" max="6" width="17" customWidth="1"/>
    <col min="7" max="7" width="16.28515625" customWidth="1"/>
    <col min="8" max="8" width="17.42578125" customWidth="1"/>
    <col min="9" max="9" width="1.7109375" customWidth="1"/>
  </cols>
  <sheetData>
    <row r="1" spans="2:14" ht="21" customHeight="1" x14ac:dyDescent="0.25"/>
    <row r="2" spans="2:14" x14ac:dyDescent="0.25">
      <c r="C2" s="5"/>
      <c r="D2" s="5" t="s">
        <v>2</v>
      </c>
    </row>
    <row r="3" spans="2:14" ht="18" x14ac:dyDescent="0.25">
      <c r="C3" s="3"/>
      <c r="D3" s="3" t="s">
        <v>19</v>
      </c>
      <c r="G3" s="119" t="s">
        <v>16</v>
      </c>
      <c r="H3" s="129">
        <f ca="1">TODAY()</f>
        <v>42880</v>
      </c>
    </row>
    <row r="4" spans="2:14" ht="9" customHeight="1" thickBot="1" x14ac:dyDescent="0.3">
      <c r="B4" s="17"/>
      <c r="C4" s="17"/>
      <c r="D4" s="18"/>
      <c r="E4" s="18"/>
      <c r="F4" s="18"/>
      <c r="G4" s="18"/>
      <c r="H4" s="18"/>
    </row>
    <row r="5" spans="2:14" ht="7.5" customHeight="1" x14ac:dyDescent="0.25">
      <c r="B5" s="6"/>
      <c r="C5" s="6"/>
      <c r="D5" s="8"/>
      <c r="E5" s="8"/>
      <c r="F5" s="8"/>
      <c r="G5" s="8"/>
    </row>
    <row r="6" spans="2:14" x14ac:dyDescent="0.25">
      <c r="B6" s="14" t="s">
        <v>0</v>
      </c>
      <c r="C6" s="7"/>
      <c r="D6" s="253" t="str">
        <f>'Final Report'!D6</f>
        <v>Seattle Project</v>
      </c>
      <c r="E6" s="254"/>
      <c r="F6" s="25"/>
      <c r="G6" s="119" t="s">
        <v>3</v>
      </c>
      <c r="H6" s="125" t="str">
        <f>'Final Report'!G6</f>
        <v>2016test</v>
      </c>
    </row>
    <row r="7" spans="2:14" ht="3.75" customHeight="1" x14ac:dyDescent="0.25">
      <c r="B7" s="20"/>
      <c r="C7" s="7"/>
      <c r="D7" s="7"/>
      <c r="E7" s="24"/>
      <c r="F7" s="25"/>
      <c r="G7" s="119"/>
      <c r="H7" s="25"/>
    </row>
    <row r="8" spans="2:14" x14ac:dyDescent="0.25">
      <c r="B8" s="14" t="s">
        <v>4</v>
      </c>
      <c r="C8" s="7"/>
      <c r="D8" s="273" t="str">
        <f>'Final Report'!D7</f>
        <v>fas</v>
      </c>
      <c r="E8" s="274"/>
      <c r="F8" s="9"/>
      <c r="G8" s="15" t="s">
        <v>1</v>
      </c>
      <c r="H8" s="126" t="str">
        <f>'Final Report'!G7</f>
        <v>dm</v>
      </c>
    </row>
    <row r="9" spans="2:14" ht="6.75" customHeight="1" thickBot="1" x14ac:dyDescent="0.3">
      <c r="B9" s="17"/>
      <c r="C9" s="17"/>
      <c r="D9" s="17"/>
      <c r="E9" s="18"/>
      <c r="F9" s="18"/>
      <c r="G9" s="18"/>
      <c r="H9" s="18"/>
    </row>
    <row r="10" spans="2:14" ht="6.75" customHeight="1" x14ac:dyDescent="0.25">
      <c r="B10" s="6"/>
      <c r="C10" s="6"/>
      <c r="D10" s="6"/>
      <c r="E10" s="8"/>
      <c r="F10" s="8"/>
      <c r="G10" s="8"/>
      <c r="H10" s="8"/>
    </row>
    <row r="11" spans="2:14" ht="16.5" customHeight="1" x14ac:dyDescent="0.25">
      <c r="B11" s="256" t="s">
        <v>5</v>
      </c>
      <c r="C11" s="275"/>
      <c r="D11" s="275"/>
      <c r="E11" s="275"/>
      <c r="F11" s="276"/>
      <c r="G11" s="276"/>
      <c r="H11" s="34">
        <f>'Final Report'!D14</f>
        <v>0</v>
      </c>
    </row>
    <row r="12" spans="2:14" ht="6.75" customHeight="1" x14ac:dyDescent="0.25">
      <c r="B12" s="6"/>
      <c r="C12" s="6"/>
      <c r="D12" s="6"/>
      <c r="E12" s="8"/>
      <c r="F12" s="8"/>
      <c r="G12" s="8"/>
      <c r="H12" s="8"/>
    </row>
    <row r="13" spans="2:14" ht="65.25" customHeight="1" x14ac:dyDescent="0.25">
      <c r="B13" s="277" t="s">
        <v>149</v>
      </c>
      <c r="C13" s="278"/>
      <c r="D13" s="278"/>
      <c r="E13" s="278"/>
      <c r="F13" s="278"/>
      <c r="G13" s="278"/>
      <c r="H13" s="278"/>
    </row>
    <row r="14" spans="2:14" ht="18.75" customHeight="1" x14ac:dyDescent="0.25">
      <c r="B14" s="45" t="s">
        <v>43</v>
      </c>
      <c r="C14" s="46"/>
      <c r="D14" s="47">
        <v>0.05</v>
      </c>
      <c r="E14" s="59" t="e">
        <f>IF(H58&gt;=D14,"YES","NO")</f>
        <v>#DIV/0!</v>
      </c>
      <c r="F14" s="118"/>
      <c r="G14" s="118"/>
      <c r="H14" s="118"/>
      <c r="I14" s="118"/>
      <c r="J14" s="118"/>
    </row>
    <row r="15" spans="2:14" ht="20.25" customHeight="1" x14ac:dyDescent="0.25">
      <c r="B15" s="45" t="s">
        <v>44</v>
      </c>
      <c r="C15" s="49"/>
      <c r="D15" s="49">
        <v>0.2</v>
      </c>
      <c r="E15" s="57" t="e">
        <f>IF(H58&gt;=D15,"YES","NO")</f>
        <v>#DIV/0!</v>
      </c>
      <c r="F15" s="122"/>
      <c r="G15" s="123"/>
      <c r="H15" s="123"/>
      <c r="I15" s="123"/>
      <c r="J15" s="118"/>
      <c r="K15" s="45"/>
      <c r="L15" s="49"/>
      <c r="M15" s="45"/>
      <c r="N15" s="49"/>
    </row>
    <row r="16" spans="2:14" ht="54" customHeight="1" x14ac:dyDescent="0.25">
      <c r="B16" s="26" t="s">
        <v>6</v>
      </c>
      <c r="C16" s="26"/>
      <c r="D16" s="26" t="s">
        <v>7</v>
      </c>
      <c r="E16" s="27" t="s">
        <v>10</v>
      </c>
      <c r="F16" s="27" t="s">
        <v>11</v>
      </c>
      <c r="G16" s="28" t="s">
        <v>17</v>
      </c>
      <c r="H16" s="28" t="s">
        <v>18</v>
      </c>
    </row>
    <row r="17" spans="2:8" x14ac:dyDescent="0.25">
      <c r="B17" s="251"/>
      <c r="C17" s="272"/>
      <c r="D17" s="51">
        <v>0</v>
      </c>
      <c r="E17" s="52"/>
      <c r="F17" s="52"/>
      <c r="G17" s="29">
        <f>D17*E17*0.5</f>
        <v>0</v>
      </c>
      <c r="H17" s="29">
        <f t="shared" ref="H17:H55" si="0">D17*F17</f>
        <v>0</v>
      </c>
    </row>
    <row r="18" spans="2:8" x14ac:dyDescent="0.25">
      <c r="B18" s="251"/>
      <c r="C18" s="272"/>
      <c r="D18" s="51">
        <v>0</v>
      </c>
      <c r="E18" s="52"/>
      <c r="F18" s="52"/>
      <c r="G18" s="29">
        <f t="shared" ref="G18:G55" si="1">D18*E18*0.5</f>
        <v>0</v>
      </c>
      <c r="H18" s="29">
        <f t="shared" si="0"/>
        <v>0</v>
      </c>
    </row>
    <row r="19" spans="2:8" x14ac:dyDescent="0.25">
      <c r="B19" s="251"/>
      <c r="C19" s="272"/>
      <c r="D19" s="51">
        <v>0</v>
      </c>
      <c r="E19" s="52"/>
      <c r="F19" s="52"/>
      <c r="G19" s="29">
        <f t="shared" si="1"/>
        <v>0</v>
      </c>
      <c r="H19" s="29">
        <f t="shared" si="0"/>
        <v>0</v>
      </c>
    </row>
    <row r="20" spans="2:8" x14ac:dyDescent="0.25">
      <c r="B20" s="251"/>
      <c r="C20" s="272"/>
      <c r="D20" s="51">
        <v>0</v>
      </c>
      <c r="E20" s="52"/>
      <c r="F20" s="52"/>
      <c r="G20" s="29">
        <f t="shared" si="1"/>
        <v>0</v>
      </c>
      <c r="H20" s="29">
        <f t="shared" si="0"/>
        <v>0</v>
      </c>
    </row>
    <row r="21" spans="2:8" x14ac:dyDescent="0.25">
      <c r="B21" s="251"/>
      <c r="C21" s="272"/>
      <c r="D21" s="51">
        <v>0</v>
      </c>
      <c r="E21" s="52"/>
      <c r="F21" s="52"/>
      <c r="G21" s="29">
        <f t="shared" si="1"/>
        <v>0</v>
      </c>
      <c r="H21" s="29">
        <f t="shared" si="0"/>
        <v>0</v>
      </c>
    </row>
    <row r="22" spans="2:8" x14ac:dyDescent="0.25">
      <c r="B22" s="251"/>
      <c r="C22" s="272"/>
      <c r="D22" s="51">
        <v>0</v>
      </c>
      <c r="E22" s="52"/>
      <c r="F22" s="52"/>
      <c r="G22" s="29">
        <f t="shared" si="1"/>
        <v>0</v>
      </c>
      <c r="H22" s="29">
        <f t="shared" si="0"/>
        <v>0</v>
      </c>
    </row>
    <row r="23" spans="2:8" x14ac:dyDescent="0.25">
      <c r="B23" s="251"/>
      <c r="C23" s="272"/>
      <c r="D23" s="51">
        <v>0</v>
      </c>
      <c r="E23" s="52"/>
      <c r="F23" s="52"/>
      <c r="G23" s="29">
        <f t="shared" si="1"/>
        <v>0</v>
      </c>
      <c r="H23" s="29">
        <f t="shared" si="0"/>
        <v>0</v>
      </c>
    </row>
    <row r="24" spans="2:8" x14ac:dyDescent="0.25">
      <c r="B24" s="251"/>
      <c r="C24" s="272"/>
      <c r="D24" s="51">
        <v>0</v>
      </c>
      <c r="E24" s="52"/>
      <c r="F24" s="52"/>
      <c r="G24" s="29">
        <f t="shared" si="1"/>
        <v>0</v>
      </c>
      <c r="H24" s="29">
        <f t="shared" si="0"/>
        <v>0</v>
      </c>
    </row>
    <row r="25" spans="2:8" x14ac:dyDescent="0.25">
      <c r="B25" s="251"/>
      <c r="C25" s="272"/>
      <c r="D25" s="51">
        <v>0</v>
      </c>
      <c r="E25" s="52"/>
      <c r="F25" s="52"/>
      <c r="G25" s="29">
        <f t="shared" si="1"/>
        <v>0</v>
      </c>
      <c r="H25" s="29">
        <f t="shared" si="0"/>
        <v>0</v>
      </c>
    </row>
    <row r="26" spans="2:8" x14ac:dyDescent="0.25">
      <c r="B26" s="251"/>
      <c r="C26" s="272"/>
      <c r="D26" s="51">
        <v>0</v>
      </c>
      <c r="E26" s="52"/>
      <c r="F26" s="52"/>
      <c r="G26" s="29">
        <f t="shared" si="1"/>
        <v>0</v>
      </c>
      <c r="H26" s="29">
        <f t="shared" si="0"/>
        <v>0</v>
      </c>
    </row>
    <row r="27" spans="2:8" x14ac:dyDescent="0.25">
      <c r="B27" s="251"/>
      <c r="C27" s="272"/>
      <c r="D27" s="51">
        <v>0</v>
      </c>
      <c r="E27" s="52"/>
      <c r="F27" s="52"/>
      <c r="G27" s="29">
        <f t="shared" si="1"/>
        <v>0</v>
      </c>
      <c r="H27" s="29">
        <f t="shared" si="0"/>
        <v>0</v>
      </c>
    </row>
    <row r="28" spans="2:8" x14ac:dyDescent="0.25">
      <c r="B28" s="251"/>
      <c r="C28" s="272"/>
      <c r="D28" s="51">
        <v>0</v>
      </c>
      <c r="E28" s="52"/>
      <c r="F28" s="52"/>
      <c r="G28" s="29">
        <f t="shared" si="1"/>
        <v>0</v>
      </c>
      <c r="H28" s="29">
        <f t="shared" si="0"/>
        <v>0</v>
      </c>
    </row>
    <row r="29" spans="2:8" x14ac:dyDescent="0.25">
      <c r="B29" s="251"/>
      <c r="C29" s="272"/>
      <c r="D29" s="51">
        <v>0</v>
      </c>
      <c r="E29" s="52"/>
      <c r="F29" s="52"/>
      <c r="G29" s="29">
        <f t="shared" si="1"/>
        <v>0</v>
      </c>
      <c r="H29" s="29">
        <f t="shared" si="0"/>
        <v>0</v>
      </c>
    </row>
    <row r="30" spans="2:8" x14ac:dyDescent="0.25">
      <c r="B30" s="251"/>
      <c r="C30" s="272"/>
      <c r="D30" s="51">
        <v>0</v>
      </c>
      <c r="E30" s="52"/>
      <c r="F30" s="52"/>
      <c r="G30" s="29">
        <f t="shared" si="1"/>
        <v>0</v>
      </c>
      <c r="H30" s="29">
        <f t="shared" si="0"/>
        <v>0</v>
      </c>
    </row>
    <row r="31" spans="2:8" x14ac:dyDescent="0.25">
      <c r="B31" s="251"/>
      <c r="C31" s="272"/>
      <c r="D31" s="51">
        <v>0</v>
      </c>
      <c r="E31" s="52"/>
      <c r="F31" s="52"/>
      <c r="G31" s="29">
        <f t="shared" si="1"/>
        <v>0</v>
      </c>
      <c r="H31" s="29">
        <f t="shared" si="0"/>
        <v>0</v>
      </c>
    </row>
    <row r="32" spans="2:8" x14ac:dyDescent="0.25">
      <c r="B32" s="251"/>
      <c r="C32" s="272"/>
      <c r="D32" s="51">
        <v>0</v>
      </c>
      <c r="E32" s="52"/>
      <c r="F32" s="52"/>
      <c r="G32" s="29">
        <f t="shared" si="1"/>
        <v>0</v>
      </c>
      <c r="H32" s="29">
        <f t="shared" si="0"/>
        <v>0</v>
      </c>
    </row>
    <row r="33" spans="2:8" x14ac:dyDescent="0.25">
      <c r="B33" s="251"/>
      <c r="C33" s="272"/>
      <c r="D33" s="51">
        <v>0</v>
      </c>
      <c r="E33" s="52"/>
      <c r="F33" s="52"/>
      <c r="G33" s="29">
        <f t="shared" si="1"/>
        <v>0</v>
      </c>
      <c r="H33" s="29">
        <f t="shared" si="0"/>
        <v>0</v>
      </c>
    </row>
    <row r="34" spans="2:8" x14ac:dyDescent="0.25">
      <c r="B34" s="251"/>
      <c r="C34" s="272"/>
      <c r="D34" s="51">
        <v>0</v>
      </c>
      <c r="E34" s="52"/>
      <c r="F34" s="52"/>
      <c r="G34" s="29">
        <f t="shared" si="1"/>
        <v>0</v>
      </c>
      <c r="H34" s="29">
        <f t="shared" si="0"/>
        <v>0</v>
      </c>
    </row>
    <row r="35" spans="2:8" x14ac:dyDescent="0.25">
      <c r="B35" s="251"/>
      <c r="C35" s="272"/>
      <c r="D35" s="51">
        <v>0</v>
      </c>
      <c r="E35" s="52"/>
      <c r="F35" s="52"/>
      <c r="G35" s="29">
        <f t="shared" si="1"/>
        <v>0</v>
      </c>
      <c r="H35" s="29">
        <f t="shared" si="0"/>
        <v>0</v>
      </c>
    </row>
    <row r="36" spans="2:8" x14ac:dyDescent="0.25">
      <c r="B36" s="251"/>
      <c r="C36" s="272"/>
      <c r="D36" s="51">
        <v>0</v>
      </c>
      <c r="E36" s="52"/>
      <c r="F36" s="52"/>
      <c r="G36" s="29">
        <f t="shared" si="1"/>
        <v>0</v>
      </c>
      <c r="H36" s="29">
        <f t="shared" si="0"/>
        <v>0</v>
      </c>
    </row>
    <row r="37" spans="2:8" x14ac:dyDescent="0.25">
      <c r="B37" s="251"/>
      <c r="C37" s="272"/>
      <c r="D37" s="51">
        <v>0</v>
      </c>
      <c r="E37" s="52"/>
      <c r="F37" s="52"/>
      <c r="G37" s="29">
        <f t="shared" si="1"/>
        <v>0</v>
      </c>
      <c r="H37" s="29">
        <f t="shared" si="0"/>
        <v>0</v>
      </c>
    </row>
    <row r="38" spans="2:8" x14ac:dyDescent="0.25">
      <c r="B38" s="251"/>
      <c r="C38" s="272"/>
      <c r="D38" s="51">
        <v>0</v>
      </c>
      <c r="E38" s="52"/>
      <c r="F38" s="52"/>
      <c r="G38" s="29">
        <f t="shared" si="1"/>
        <v>0</v>
      </c>
      <c r="H38" s="29">
        <f t="shared" si="0"/>
        <v>0</v>
      </c>
    </row>
    <row r="39" spans="2:8" x14ac:dyDescent="0.25">
      <c r="B39" s="251"/>
      <c r="C39" s="272"/>
      <c r="D39" s="51">
        <v>0</v>
      </c>
      <c r="E39" s="52"/>
      <c r="F39" s="52"/>
      <c r="G39" s="29">
        <f t="shared" si="1"/>
        <v>0</v>
      </c>
      <c r="H39" s="29">
        <f t="shared" si="0"/>
        <v>0</v>
      </c>
    </row>
    <row r="40" spans="2:8" x14ac:dyDescent="0.25">
      <c r="B40" s="251"/>
      <c r="C40" s="272"/>
      <c r="D40" s="51">
        <v>0</v>
      </c>
      <c r="E40" s="52"/>
      <c r="F40" s="52"/>
      <c r="G40" s="29">
        <f t="shared" si="1"/>
        <v>0</v>
      </c>
      <c r="H40" s="29">
        <f t="shared" si="0"/>
        <v>0</v>
      </c>
    </row>
    <row r="41" spans="2:8" x14ac:dyDescent="0.25">
      <c r="B41" s="251"/>
      <c r="C41" s="272"/>
      <c r="D41" s="51">
        <v>0</v>
      </c>
      <c r="E41" s="52"/>
      <c r="F41" s="52"/>
      <c r="G41" s="29">
        <f t="shared" si="1"/>
        <v>0</v>
      </c>
      <c r="H41" s="29">
        <f t="shared" si="0"/>
        <v>0</v>
      </c>
    </row>
    <row r="42" spans="2:8" x14ac:dyDescent="0.25">
      <c r="B42" s="251"/>
      <c r="C42" s="272"/>
      <c r="D42" s="51">
        <v>0</v>
      </c>
      <c r="E42" s="52"/>
      <c r="F42" s="52"/>
      <c r="G42" s="29">
        <f t="shared" si="1"/>
        <v>0</v>
      </c>
      <c r="H42" s="29">
        <f t="shared" si="0"/>
        <v>0</v>
      </c>
    </row>
    <row r="43" spans="2:8" x14ac:dyDescent="0.25">
      <c r="B43" s="251"/>
      <c r="C43" s="272"/>
      <c r="D43" s="51">
        <v>0</v>
      </c>
      <c r="E43" s="52"/>
      <c r="F43" s="52"/>
      <c r="G43" s="29">
        <f t="shared" si="1"/>
        <v>0</v>
      </c>
      <c r="H43" s="29">
        <f t="shared" si="0"/>
        <v>0</v>
      </c>
    </row>
    <row r="44" spans="2:8" x14ac:dyDescent="0.25">
      <c r="B44" s="251"/>
      <c r="C44" s="272"/>
      <c r="D44" s="51">
        <v>0</v>
      </c>
      <c r="E44" s="52"/>
      <c r="F44" s="52"/>
      <c r="G44" s="29">
        <f t="shared" si="1"/>
        <v>0</v>
      </c>
      <c r="H44" s="29">
        <f t="shared" si="0"/>
        <v>0</v>
      </c>
    </row>
    <row r="45" spans="2:8" x14ac:dyDescent="0.25">
      <c r="B45" s="251"/>
      <c r="C45" s="272"/>
      <c r="D45" s="51">
        <v>0</v>
      </c>
      <c r="E45" s="52"/>
      <c r="F45" s="52"/>
      <c r="G45" s="29">
        <f t="shared" si="1"/>
        <v>0</v>
      </c>
      <c r="H45" s="29">
        <f t="shared" si="0"/>
        <v>0</v>
      </c>
    </row>
    <row r="46" spans="2:8" x14ac:dyDescent="0.25">
      <c r="B46" s="251"/>
      <c r="C46" s="272"/>
      <c r="D46" s="51">
        <v>0</v>
      </c>
      <c r="E46" s="52"/>
      <c r="F46" s="52"/>
      <c r="G46" s="29">
        <f t="shared" si="1"/>
        <v>0</v>
      </c>
      <c r="H46" s="29">
        <f t="shared" si="0"/>
        <v>0</v>
      </c>
    </row>
    <row r="47" spans="2:8" x14ac:dyDescent="0.25">
      <c r="B47" s="251"/>
      <c r="C47" s="272"/>
      <c r="D47" s="51">
        <v>0</v>
      </c>
      <c r="E47" s="52"/>
      <c r="F47" s="52"/>
      <c r="G47" s="29">
        <f t="shared" si="1"/>
        <v>0</v>
      </c>
      <c r="H47" s="29">
        <f t="shared" si="0"/>
        <v>0</v>
      </c>
    </row>
    <row r="48" spans="2:8" x14ac:dyDescent="0.25">
      <c r="B48" s="251"/>
      <c r="C48" s="272"/>
      <c r="D48" s="51">
        <v>0</v>
      </c>
      <c r="E48" s="52"/>
      <c r="F48" s="52"/>
      <c r="G48" s="29">
        <f t="shared" si="1"/>
        <v>0</v>
      </c>
      <c r="H48" s="29">
        <f t="shared" si="0"/>
        <v>0</v>
      </c>
    </row>
    <row r="49" spans="2:8" x14ac:dyDescent="0.25">
      <c r="B49" s="251"/>
      <c r="C49" s="272"/>
      <c r="D49" s="51">
        <v>0</v>
      </c>
      <c r="E49" s="52"/>
      <c r="F49" s="52"/>
      <c r="G49" s="29">
        <f t="shared" si="1"/>
        <v>0</v>
      </c>
      <c r="H49" s="29">
        <f t="shared" si="0"/>
        <v>0</v>
      </c>
    </row>
    <row r="50" spans="2:8" x14ac:dyDescent="0.25">
      <c r="B50" s="251"/>
      <c r="C50" s="272"/>
      <c r="D50" s="51">
        <v>0</v>
      </c>
      <c r="E50" s="52"/>
      <c r="F50" s="52"/>
      <c r="G50" s="29">
        <f t="shared" si="1"/>
        <v>0</v>
      </c>
      <c r="H50" s="29">
        <f t="shared" si="0"/>
        <v>0</v>
      </c>
    </row>
    <row r="51" spans="2:8" x14ac:dyDescent="0.25">
      <c r="B51" s="251"/>
      <c r="C51" s="272"/>
      <c r="D51" s="51">
        <v>0</v>
      </c>
      <c r="E51" s="52"/>
      <c r="F51" s="52"/>
      <c r="G51" s="29">
        <f t="shared" si="1"/>
        <v>0</v>
      </c>
      <c r="H51" s="29">
        <f t="shared" si="0"/>
        <v>0</v>
      </c>
    </row>
    <row r="52" spans="2:8" x14ac:dyDescent="0.25">
      <c r="B52" s="251"/>
      <c r="C52" s="272"/>
      <c r="D52" s="51">
        <v>0</v>
      </c>
      <c r="E52" s="52"/>
      <c r="F52" s="52"/>
      <c r="G52" s="29">
        <f t="shared" si="1"/>
        <v>0</v>
      </c>
      <c r="H52" s="29">
        <f t="shared" si="0"/>
        <v>0</v>
      </c>
    </row>
    <row r="53" spans="2:8" x14ac:dyDescent="0.25">
      <c r="B53" s="251"/>
      <c r="C53" s="272"/>
      <c r="D53" s="51">
        <v>0</v>
      </c>
      <c r="E53" s="52"/>
      <c r="F53" s="52"/>
      <c r="G53" s="29">
        <f t="shared" si="1"/>
        <v>0</v>
      </c>
      <c r="H53" s="29">
        <f t="shared" si="0"/>
        <v>0</v>
      </c>
    </row>
    <row r="54" spans="2:8" x14ac:dyDescent="0.25">
      <c r="B54" s="251"/>
      <c r="C54" s="272"/>
      <c r="D54" s="51">
        <v>0</v>
      </c>
      <c r="E54" s="52"/>
      <c r="F54" s="52"/>
      <c r="G54" s="29">
        <f t="shared" si="1"/>
        <v>0</v>
      </c>
      <c r="H54" s="29">
        <f t="shared" si="0"/>
        <v>0</v>
      </c>
    </row>
    <row r="55" spans="2:8" x14ac:dyDescent="0.25">
      <c r="B55" s="251"/>
      <c r="C55" s="272"/>
      <c r="D55" s="51">
        <v>0</v>
      </c>
      <c r="E55" s="52"/>
      <c r="F55" s="52"/>
      <c r="G55" s="29">
        <f t="shared" si="1"/>
        <v>0</v>
      </c>
      <c r="H55" s="29">
        <f t="shared" si="0"/>
        <v>0</v>
      </c>
    </row>
    <row r="56" spans="2:8" x14ac:dyDescent="0.25">
      <c r="B56" s="130" t="s">
        <v>81</v>
      </c>
      <c r="C56" s="86"/>
      <c r="D56" s="131"/>
      <c r="E56" s="132" t="e">
        <f>G56/$H$11</f>
        <v>#DIV/0!</v>
      </c>
      <c r="F56" s="132" t="e">
        <f>H56/$H$11</f>
        <v>#DIV/0!</v>
      </c>
      <c r="G56" s="133">
        <f>SUM(G17:G55)</f>
        <v>0</v>
      </c>
      <c r="H56" s="133">
        <f>SUM(H17:H55)</f>
        <v>0</v>
      </c>
    </row>
    <row r="57" spans="2:8" ht="18.75" customHeight="1" x14ac:dyDescent="0.25">
      <c r="B57" s="134"/>
      <c r="C57" s="31"/>
      <c r="D57" s="19"/>
      <c r="E57" s="32"/>
      <c r="G57" s="30" t="s">
        <v>20</v>
      </c>
      <c r="H57" s="135">
        <f>G56+H56</f>
        <v>0</v>
      </c>
    </row>
    <row r="58" spans="2:8" ht="18.75" customHeight="1" x14ac:dyDescent="0.25">
      <c r="B58" s="134"/>
      <c r="C58" s="31"/>
      <c r="D58" s="19"/>
      <c r="E58" s="32"/>
      <c r="G58" s="30" t="s">
        <v>150</v>
      </c>
      <c r="H58" s="136" t="e">
        <f>H57/$H$11</f>
        <v>#DIV/0!</v>
      </c>
    </row>
    <row r="59" spans="2:8" ht="8.25" customHeight="1" thickBot="1" x14ac:dyDescent="0.3">
      <c r="C59" s="2"/>
      <c r="D59" s="11"/>
      <c r="E59" s="1"/>
      <c r="F59" s="13"/>
      <c r="G59" s="11"/>
      <c r="H59" s="11"/>
    </row>
    <row r="60" spans="2:8" ht="7.5" customHeight="1" thickTop="1" x14ac:dyDescent="0.25">
      <c r="B60" s="16"/>
      <c r="C60" s="12"/>
      <c r="D60" s="1"/>
      <c r="E60" s="10"/>
      <c r="F60" s="1"/>
    </row>
    <row r="61" spans="2:8" x14ac:dyDescent="0.25">
      <c r="B61" s="22"/>
      <c r="C61" s="23"/>
      <c r="D61" s="15"/>
      <c r="E61" s="1"/>
      <c r="F61" s="1"/>
    </row>
    <row r="62" spans="2:8" x14ac:dyDescent="0.25">
      <c r="B62" s="22"/>
      <c r="C62" s="23"/>
      <c r="D62" s="15"/>
      <c r="E62" s="1"/>
      <c r="F62" s="1"/>
    </row>
    <row r="63" spans="2:8" x14ac:dyDescent="0.25">
      <c r="D63" s="4"/>
    </row>
  </sheetData>
  <sheetProtection sheet="1" objects="1" scenarios="1" insertRows="0"/>
  <mergeCells count="43">
    <mergeCell ref="B24:C24"/>
    <mergeCell ref="D6:E6"/>
    <mergeCell ref="D8:E8"/>
    <mergeCell ref="B11:G11"/>
    <mergeCell ref="B13:H13"/>
    <mergeCell ref="B17:C17"/>
    <mergeCell ref="B18:C18"/>
    <mergeCell ref="B19:C19"/>
    <mergeCell ref="B20:C20"/>
    <mergeCell ref="B21:C21"/>
    <mergeCell ref="B22:C22"/>
    <mergeCell ref="B23:C23"/>
    <mergeCell ref="B36:C36"/>
    <mergeCell ref="B25:C25"/>
    <mergeCell ref="B26:C26"/>
    <mergeCell ref="B27:C27"/>
    <mergeCell ref="B28:C28"/>
    <mergeCell ref="B29:C29"/>
    <mergeCell ref="B30:C30"/>
    <mergeCell ref="B31:C31"/>
    <mergeCell ref="B32:C32"/>
    <mergeCell ref="B33:C33"/>
    <mergeCell ref="B34:C34"/>
    <mergeCell ref="B35:C35"/>
    <mergeCell ref="B48:C48"/>
    <mergeCell ref="B37:C37"/>
    <mergeCell ref="B38:C38"/>
    <mergeCell ref="B39:C39"/>
    <mergeCell ref="B40:C40"/>
    <mergeCell ref="B41:C41"/>
    <mergeCell ref="B42:C42"/>
    <mergeCell ref="B43:C43"/>
    <mergeCell ref="B44:C44"/>
    <mergeCell ref="B45:C45"/>
    <mergeCell ref="B46:C46"/>
    <mergeCell ref="B47:C47"/>
    <mergeCell ref="B55:C55"/>
    <mergeCell ref="B49:C49"/>
    <mergeCell ref="B50:C50"/>
    <mergeCell ref="B51:C51"/>
    <mergeCell ref="B52:C52"/>
    <mergeCell ref="B53:C53"/>
    <mergeCell ref="B54:C54"/>
  </mergeCells>
  <pageMargins left="0.7" right="0.7" top="0.75" bottom="0.75" header="0.3" footer="0.3"/>
  <pageSetup scale="74" orientation="portrait" horizontalDpi="1200" verticalDpi="1200" r:id="rId1"/>
  <headerFooter>
    <oddFooter>&amp;L&amp;A&amp;R&amp;D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42"/>
  <sheetViews>
    <sheetView showGridLines="0" zoomScaleNormal="100" zoomScaleSheetLayoutView="75" zoomScalePageLayoutView="75" workbookViewId="0">
      <selection activeCell="I37" sqref="I37"/>
    </sheetView>
  </sheetViews>
  <sheetFormatPr defaultRowHeight="15" x14ac:dyDescent="0.25"/>
  <cols>
    <col min="1" max="1" width="1.7109375" customWidth="1"/>
    <col min="2" max="2" width="15.7109375" customWidth="1"/>
    <col min="3" max="3" width="1.7109375" customWidth="1"/>
    <col min="4" max="4" width="20.140625" customWidth="1"/>
    <col min="5" max="5" width="13.140625" customWidth="1"/>
    <col min="6" max="6" width="10.7109375" customWidth="1"/>
    <col min="7" max="7" width="12.140625" customWidth="1"/>
    <col min="8" max="8" width="12" customWidth="1"/>
    <col min="9" max="9" width="10.85546875" customWidth="1"/>
    <col min="11" max="11" width="1.7109375" customWidth="1"/>
  </cols>
  <sheetData>
    <row r="1" spans="2:14" ht="24" customHeight="1" x14ac:dyDescent="0.25">
      <c r="B1" s="1"/>
      <c r="C1" s="1"/>
      <c r="D1" s="1"/>
      <c r="E1" s="1"/>
      <c r="F1" s="1"/>
      <c r="G1" s="1"/>
      <c r="H1" s="1"/>
      <c r="I1" s="1"/>
      <c r="J1" s="1"/>
    </row>
    <row r="2" spans="2:14" x14ac:dyDescent="0.25">
      <c r="C2" s="5"/>
      <c r="D2" s="5" t="s">
        <v>2</v>
      </c>
      <c r="E2" s="1"/>
      <c r="F2" s="1"/>
      <c r="G2" s="1"/>
      <c r="H2" s="1"/>
      <c r="I2" s="1"/>
      <c r="J2" s="1"/>
    </row>
    <row r="3" spans="2:14" ht="18" customHeight="1" x14ac:dyDescent="0.25">
      <c r="C3" s="120"/>
      <c r="D3" s="270" t="s">
        <v>30</v>
      </c>
      <c r="E3" s="271"/>
      <c r="F3" s="271"/>
      <c r="G3" s="120"/>
      <c r="H3" s="119" t="s">
        <v>16</v>
      </c>
      <c r="I3" s="287">
        <f ca="1">TODAY()</f>
        <v>42880</v>
      </c>
      <c r="J3" s="288"/>
    </row>
    <row r="4" spans="2:14" ht="7.5" customHeight="1" thickBot="1" x14ac:dyDescent="0.3">
      <c r="B4" s="17"/>
      <c r="C4" s="17"/>
      <c r="D4" s="44"/>
      <c r="E4" s="44"/>
      <c r="F4" s="44"/>
      <c r="G4" s="44"/>
      <c r="H4" s="44"/>
      <c r="I4" s="44"/>
      <c r="J4" s="44"/>
    </row>
    <row r="5" spans="2:14" ht="7.5" customHeight="1" x14ac:dyDescent="0.25">
      <c r="B5" s="6"/>
      <c r="C5" s="6"/>
      <c r="D5" s="9"/>
      <c r="E5" s="9"/>
      <c r="F5" s="9"/>
      <c r="G5" s="9"/>
      <c r="H5" s="9"/>
      <c r="I5" s="9"/>
      <c r="J5" s="1"/>
    </row>
    <row r="6" spans="2:14" x14ac:dyDescent="0.25">
      <c r="B6" s="14" t="s">
        <v>0</v>
      </c>
      <c r="C6" s="7"/>
      <c r="D6" s="253" t="str">
        <f>'Final Report'!D6</f>
        <v>Seattle Project</v>
      </c>
      <c r="E6" s="254"/>
      <c r="F6" s="1"/>
      <c r="G6" s="1"/>
      <c r="H6" s="119" t="s">
        <v>3</v>
      </c>
      <c r="I6" s="289" t="str">
        <f>'Final Report'!G6</f>
        <v>2016test</v>
      </c>
      <c r="J6" s="273"/>
    </row>
    <row r="7" spans="2:14" ht="3.75" customHeight="1" x14ac:dyDescent="0.25">
      <c r="B7" s="20"/>
      <c r="C7" s="7"/>
      <c r="D7" s="7"/>
      <c r="E7" s="24"/>
      <c r="F7" s="1"/>
      <c r="G7" s="1"/>
      <c r="H7" s="119"/>
      <c r="I7" s="25"/>
      <c r="J7" s="25"/>
    </row>
    <row r="8" spans="2:14" x14ac:dyDescent="0.25">
      <c r="B8" s="14" t="s">
        <v>4</v>
      </c>
      <c r="C8" s="7"/>
      <c r="D8" s="255" t="str">
        <f>'Final Report'!D7</f>
        <v>fas</v>
      </c>
      <c r="E8" s="254"/>
      <c r="F8" s="1"/>
      <c r="G8" s="1"/>
      <c r="H8" s="15" t="s">
        <v>1</v>
      </c>
      <c r="I8" s="273" t="str">
        <f>'Final Report'!G7</f>
        <v>dm</v>
      </c>
      <c r="J8" s="273"/>
    </row>
    <row r="9" spans="2:14" ht="6.75" customHeight="1" thickBot="1" x14ac:dyDescent="0.3">
      <c r="B9" s="17"/>
      <c r="C9" s="17"/>
      <c r="D9" s="17"/>
      <c r="E9" s="44"/>
      <c r="F9" s="44"/>
      <c r="G9" s="44"/>
      <c r="H9" s="44"/>
      <c r="I9" s="44"/>
      <c r="J9" s="44"/>
    </row>
    <row r="10" spans="2:14" ht="6.75" customHeight="1" x14ac:dyDescent="0.25">
      <c r="B10" s="6"/>
      <c r="C10" s="6"/>
      <c r="D10" s="6"/>
      <c r="E10" s="9"/>
      <c r="F10" s="9"/>
      <c r="G10" s="9"/>
      <c r="H10" s="9"/>
      <c r="I10" s="1"/>
      <c r="J10" s="1"/>
    </row>
    <row r="11" spans="2:14" ht="45" customHeight="1" x14ac:dyDescent="0.25">
      <c r="B11" s="259" t="s">
        <v>262</v>
      </c>
      <c r="C11" s="260"/>
      <c r="D11" s="260"/>
      <c r="E11" s="260"/>
      <c r="F11" s="260"/>
      <c r="G11" s="260"/>
      <c r="H11" s="260"/>
      <c r="I11" s="282"/>
      <c r="J11" s="282"/>
    </row>
    <row r="12" spans="2:14" ht="20.25" customHeight="1" x14ac:dyDescent="0.25">
      <c r="B12" s="45" t="s">
        <v>43</v>
      </c>
      <c r="C12" s="46"/>
      <c r="D12" s="47">
        <v>0.4</v>
      </c>
      <c r="E12" s="59" t="e">
        <f>IF(J25&gt;=D12,"YES","NO")</f>
        <v>#DIV/0!</v>
      </c>
      <c r="F12" s="120"/>
      <c r="G12" s="120"/>
      <c r="H12" s="120"/>
      <c r="I12" s="118"/>
      <c r="J12" s="118"/>
    </row>
    <row r="13" spans="2:14" ht="17.25" customHeight="1" x14ac:dyDescent="0.25">
      <c r="B13" s="45" t="s">
        <v>44</v>
      </c>
      <c r="C13" s="49"/>
      <c r="D13" s="49">
        <v>0.6</v>
      </c>
      <c r="E13" s="57" t="e">
        <f>IF(J25&gt;=D13,"YES","NO")</f>
        <v>#DIV/0!</v>
      </c>
      <c r="F13" s="122"/>
      <c r="G13" s="46"/>
      <c r="H13" s="46"/>
      <c r="I13" s="123"/>
      <c r="J13" s="118"/>
      <c r="K13" s="45"/>
      <c r="L13" s="49"/>
      <c r="M13" s="45"/>
      <c r="N13" s="49"/>
    </row>
    <row r="14" spans="2:14" ht="54" customHeight="1" x14ac:dyDescent="0.25">
      <c r="B14" s="261" t="s">
        <v>31</v>
      </c>
      <c r="C14" s="286"/>
      <c r="D14" s="286"/>
      <c r="E14" s="27" t="s">
        <v>46</v>
      </c>
      <c r="F14" s="27" t="s">
        <v>47</v>
      </c>
      <c r="G14" s="27" t="s">
        <v>48</v>
      </c>
      <c r="H14" s="27" t="s">
        <v>49</v>
      </c>
      <c r="I14" s="27" t="s">
        <v>50</v>
      </c>
      <c r="J14" s="27" t="s">
        <v>35</v>
      </c>
    </row>
    <row r="15" spans="2:14" x14ac:dyDescent="0.25">
      <c r="B15" s="279" t="s">
        <v>32</v>
      </c>
      <c r="C15" s="280"/>
      <c r="D15" s="281"/>
      <c r="E15" s="63"/>
      <c r="F15" s="64">
        <v>1</v>
      </c>
      <c r="G15" s="38">
        <f t="shared" ref="G15:G24" si="0">E15*F15</f>
        <v>0</v>
      </c>
      <c r="H15" s="63"/>
      <c r="I15" s="39">
        <f t="shared" ref="I15:I16" si="1">H15*F15</f>
        <v>0</v>
      </c>
      <c r="J15" s="36" t="e">
        <f>I15/G15</f>
        <v>#DIV/0!</v>
      </c>
    </row>
    <row r="16" spans="2:14" ht="17.25" customHeight="1" x14ac:dyDescent="0.25">
      <c r="B16" s="279" t="s">
        <v>33</v>
      </c>
      <c r="C16" s="280"/>
      <c r="D16" s="281"/>
      <c r="E16" s="63"/>
      <c r="F16" s="64">
        <v>1</v>
      </c>
      <c r="G16" s="38">
        <f t="shared" si="0"/>
        <v>0</v>
      </c>
      <c r="H16" s="63"/>
      <c r="I16" s="39">
        <f t="shared" si="1"/>
        <v>0</v>
      </c>
      <c r="J16" s="36" t="e">
        <f t="shared" ref="J16:J24" si="2">I16/G16</f>
        <v>#DIV/0!</v>
      </c>
    </row>
    <row r="17" spans="2:14" ht="39.75" customHeight="1" x14ac:dyDescent="0.25">
      <c r="B17" s="279" t="s">
        <v>51</v>
      </c>
      <c r="C17" s="280"/>
      <c r="D17" s="281"/>
      <c r="E17" s="63"/>
      <c r="F17" s="64">
        <v>2</v>
      </c>
      <c r="G17" s="38">
        <f t="shared" si="0"/>
        <v>0</v>
      </c>
      <c r="H17" s="63"/>
      <c r="I17" s="39">
        <f>H17*F17</f>
        <v>0</v>
      </c>
      <c r="J17" s="36" t="e">
        <f t="shared" si="2"/>
        <v>#DIV/0!</v>
      </c>
    </row>
    <row r="18" spans="2:14" ht="46.5" customHeight="1" x14ac:dyDescent="0.25">
      <c r="B18" s="279" t="s">
        <v>52</v>
      </c>
      <c r="C18" s="280"/>
      <c r="D18" s="281"/>
      <c r="E18" s="63"/>
      <c r="F18" s="64">
        <v>2</v>
      </c>
      <c r="G18" s="38">
        <f t="shared" si="0"/>
        <v>0</v>
      </c>
      <c r="H18" s="63"/>
      <c r="I18" s="39">
        <f t="shared" ref="I18:I24" si="3">H18*F18</f>
        <v>0</v>
      </c>
      <c r="J18" s="36" t="e">
        <f t="shared" si="2"/>
        <v>#DIV/0!</v>
      </c>
    </row>
    <row r="19" spans="2:14" ht="57.75" customHeight="1" x14ac:dyDescent="0.25">
      <c r="B19" s="279" t="s">
        <v>245</v>
      </c>
      <c r="C19" s="280"/>
      <c r="D19" s="281"/>
      <c r="E19" s="63"/>
      <c r="F19" s="64">
        <v>1</v>
      </c>
      <c r="G19" s="38">
        <f t="shared" si="0"/>
        <v>0</v>
      </c>
      <c r="H19" s="63"/>
      <c r="I19" s="39">
        <f t="shared" si="3"/>
        <v>0</v>
      </c>
      <c r="J19" s="36" t="e">
        <f t="shared" si="2"/>
        <v>#DIV/0!</v>
      </c>
    </row>
    <row r="20" spans="2:14" ht="46.5" customHeight="1" x14ac:dyDescent="0.25">
      <c r="B20" s="279" t="s">
        <v>53</v>
      </c>
      <c r="C20" s="280"/>
      <c r="D20" s="281"/>
      <c r="E20" s="63"/>
      <c r="F20" s="64">
        <v>1</v>
      </c>
      <c r="G20" s="38">
        <f t="shared" si="0"/>
        <v>0</v>
      </c>
      <c r="H20" s="63"/>
      <c r="I20" s="39">
        <f t="shared" si="3"/>
        <v>0</v>
      </c>
      <c r="J20" s="36" t="e">
        <f t="shared" si="2"/>
        <v>#DIV/0!</v>
      </c>
    </row>
    <row r="21" spans="2:14" x14ac:dyDescent="0.25">
      <c r="B21" s="279" t="s">
        <v>36</v>
      </c>
      <c r="C21" s="280"/>
      <c r="D21" s="281"/>
      <c r="E21" s="63"/>
      <c r="F21" s="64">
        <v>1</v>
      </c>
      <c r="G21" s="38">
        <f t="shared" si="0"/>
        <v>0</v>
      </c>
      <c r="H21" s="63"/>
      <c r="I21" s="39">
        <f t="shared" si="3"/>
        <v>0</v>
      </c>
      <c r="J21" s="36" t="e">
        <f t="shared" si="2"/>
        <v>#DIV/0!</v>
      </c>
    </row>
    <row r="22" spans="2:14" x14ac:dyDescent="0.25">
      <c r="B22" s="279" t="s">
        <v>54</v>
      </c>
      <c r="C22" s="280"/>
      <c r="D22" s="281"/>
      <c r="E22" s="63"/>
      <c r="F22" s="64">
        <v>1</v>
      </c>
      <c r="G22" s="38">
        <f t="shared" si="0"/>
        <v>0</v>
      </c>
      <c r="H22" s="63"/>
      <c r="I22" s="39">
        <f t="shared" si="3"/>
        <v>0</v>
      </c>
      <c r="J22" s="36" t="e">
        <f t="shared" si="2"/>
        <v>#DIV/0!</v>
      </c>
    </row>
    <row r="23" spans="2:14" x14ac:dyDescent="0.25">
      <c r="B23" s="279" t="s">
        <v>55</v>
      </c>
      <c r="C23" s="280"/>
      <c r="D23" s="281"/>
      <c r="E23" s="63"/>
      <c r="F23" s="64">
        <v>1</v>
      </c>
      <c r="G23" s="38">
        <f t="shared" si="0"/>
        <v>0</v>
      </c>
      <c r="H23" s="63"/>
      <c r="I23" s="39">
        <f t="shared" si="3"/>
        <v>0</v>
      </c>
      <c r="J23" s="36" t="e">
        <f t="shared" si="2"/>
        <v>#DIV/0!</v>
      </c>
    </row>
    <row r="24" spans="2:14" x14ac:dyDescent="0.25">
      <c r="B24" s="279" t="s">
        <v>56</v>
      </c>
      <c r="C24" s="280"/>
      <c r="D24" s="281"/>
      <c r="E24" s="63"/>
      <c r="F24" s="64">
        <v>1</v>
      </c>
      <c r="G24" s="38">
        <f t="shared" si="0"/>
        <v>0</v>
      </c>
      <c r="H24" s="63"/>
      <c r="I24" s="39">
        <f t="shared" si="3"/>
        <v>0</v>
      </c>
      <c r="J24" s="36" t="e">
        <f t="shared" si="2"/>
        <v>#DIV/0!</v>
      </c>
    </row>
    <row r="25" spans="2:14" x14ac:dyDescent="0.25">
      <c r="B25" s="1"/>
      <c r="C25" s="53"/>
      <c r="D25" s="30" t="s">
        <v>14</v>
      </c>
      <c r="E25" s="37"/>
      <c r="F25" s="37"/>
      <c r="G25" s="37">
        <f>SUM(G15:G24)</f>
        <v>0</v>
      </c>
      <c r="H25" s="37"/>
      <c r="I25" s="65">
        <f>SUM(I15:I24)</f>
        <v>0</v>
      </c>
      <c r="J25" s="32" t="e">
        <f>I25/G25</f>
        <v>#DIV/0!</v>
      </c>
    </row>
    <row r="26" spans="2:14" ht="15.75" thickBot="1" x14ac:dyDescent="0.3">
      <c r="B26" s="30"/>
      <c r="C26" s="53"/>
      <c r="D26" s="53"/>
      <c r="E26" s="32"/>
      <c r="F26" s="32"/>
      <c r="G26" s="33"/>
      <c r="H26" s="33"/>
      <c r="I26" s="1"/>
      <c r="J26" s="1"/>
    </row>
    <row r="27" spans="2:14" ht="6.75" customHeight="1" thickTop="1" x14ac:dyDescent="0.25">
      <c r="B27" s="66"/>
      <c r="C27" s="66"/>
      <c r="D27" s="66"/>
      <c r="E27" s="10"/>
      <c r="F27" s="10"/>
      <c r="G27" s="10"/>
      <c r="H27" s="10"/>
      <c r="I27" s="10"/>
      <c r="J27" s="10"/>
    </row>
    <row r="28" spans="2:14" ht="45" customHeight="1" x14ac:dyDescent="0.25">
      <c r="B28" s="259" t="s">
        <v>57</v>
      </c>
      <c r="C28" s="260"/>
      <c r="D28" s="260"/>
      <c r="E28" s="260"/>
      <c r="F28" s="260"/>
      <c r="G28" s="260"/>
      <c r="H28" s="260"/>
      <c r="I28" s="282"/>
      <c r="J28" s="282"/>
    </row>
    <row r="29" spans="2:14" ht="20.25" customHeight="1" x14ac:dyDescent="0.25">
      <c r="B29" s="45" t="s">
        <v>43</v>
      </c>
      <c r="C29" s="46"/>
      <c r="D29" s="47">
        <v>0.5</v>
      </c>
      <c r="E29" s="59" t="e">
        <f>IF(J37&gt;=D29,"YES","NO")</f>
        <v>#DIV/0!</v>
      </c>
      <c r="F29" s="120"/>
      <c r="G29" s="120"/>
      <c r="H29" s="120"/>
      <c r="I29" s="118"/>
      <c r="J29" s="118"/>
    </row>
    <row r="30" spans="2:14" ht="17.25" customHeight="1" x14ac:dyDescent="0.25">
      <c r="B30" s="45" t="s">
        <v>44</v>
      </c>
      <c r="C30" s="49"/>
      <c r="D30" s="49">
        <v>0.75</v>
      </c>
      <c r="E30" s="57" t="e">
        <f>IF(J37&gt;=D30,"YES","NO")</f>
        <v>#DIV/0!</v>
      </c>
      <c r="F30" s="122"/>
      <c r="G30" s="46"/>
      <c r="H30" s="46"/>
      <c r="I30" s="123"/>
      <c r="J30" s="118"/>
      <c r="K30" s="45"/>
      <c r="L30" s="49"/>
      <c r="M30" s="45"/>
      <c r="N30" s="49"/>
    </row>
    <row r="31" spans="2:14" ht="45" customHeight="1" x14ac:dyDescent="0.25">
      <c r="B31" s="27" t="s">
        <v>37</v>
      </c>
      <c r="C31" s="26"/>
      <c r="D31" s="26"/>
      <c r="E31" s="27" t="s">
        <v>34</v>
      </c>
      <c r="F31" s="27" t="s">
        <v>47</v>
      </c>
      <c r="G31" s="27" t="s">
        <v>48</v>
      </c>
      <c r="H31" s="27" t="s">
        <v>49</v>
      </c>
      <c r="I31" s="27" t="s">
        <v>50</v>
      </c>
      <c r="J31" s="27" t="s">
        <v>35</v>
      </c>
    </row>
    <row r="32" spans="2:14" x14ac:dyDescent="0.25">
      <c r="B32" s="283" t="s">
        <v>58</v>
      </c>
      <c r="C32" s="284"/>
      <c r="D32" s="285"/>
      <c r="E32" s="63"/>
      <c r="F32" s="64">
        <v>1</v>
      </c>
      <c r="G32" s="38">
        <f>E32*F32</f>
        <v>0</v>
      </c>
      <c r="H32" s="63"/>
      <c r="I32" s="67">
        <f>H32*F32</f>
        <v>0</v>
      </c>
      <c r="J32" s="36" t="e">
        <f>I32/G32</f>
        <v>#DIV/0!</v>
      </c>
    </row>
    <row r="33" spans="2:12" x14ac:dyDescent="0.25">
      <c r="B33" s="283" t="s">
        <v>38</v>
      </c>
      <c r="C33" s="284"/>
      <c r="D33" s="285"/>
      <c r="E33" s="63"/>
      <c r="F33" s="64">
        <v>1</v>
      </c>
      <c r="G33" s="38">
        <f t="shared" ref="G33:G36" si="4">E33*F33</f>
        <v>0</v>
      </c>
      <c r="H33" s="63"/>
      <c r="I33" s="67">
        <f t="shared" ref="I33:I36" si="5">H33*F33</f>
        <v>0</v>
      </c>
      <c r="J33" s="36" t="e">
        <f t="shared" ref="J33:J36" si="6">I33/G33</f>
        <v>#DIV/0!</v>
      </c>
    </row>
    <row r="34" spans="2:12" ht="45.75" customHeight="1" x14ac:dyDescent="0.25">
      <c r="B34" s="279" t="s">
        <v>246</v>
      </c>
      <c r="C34" s="280"/>
      <c r="D34" s="281"/>
      <c r="E34" s="63"/>
      <c r="F34" s="64">
        <v>2</v>
      </c>
      <c r="G34" s="38">
        <f t="shared" si="4"/>
        <v>0</v>
      </c>
      <c r="H34" s="63"/>
      <c r="I34" s="67">
        <f t="shared" si="5"/>
        <v>0</v>
      </c>
      <c r="J34" s="36" t="e">
        <f t="shared" si="6"/>
        <v>#DIV/0!</v>
      </c>
    </row>
    <row r="35" spans="2:12" ht="45.75" customHeight="1" x14ac:dyDescent="0.25">
      <c r="B35" s="279" t="s">
        <v>59</v>
      </c>
      <c r="C35" s="280"/>
      <c r="D35" s="281"/>
      <c r="E35" s="63"/>
      <c r="F35" s="64">
        <v>2</v>
      </c>
      <c r="G35" s="38">
        <f t="shared" si="4"/>
        <v>0</v>
      </c>
      <c r="H35" s="63"/>
      <c r="I35" s="67">
        <f t="shared" si="5"/>
        <v>0</v>
      </c>
      <c r="J35" s="36" t="e">
        <f t="shared" si="6"/>
        <v>#DIV/0!</v>
      </c>
    </row>
    <row r="36" spans="2:12" ht="36.75" customHeight="1" x14ac:dyDescent="0.25">
      <c r="B36" s="279" t="s">
        <v>60</v>
      </c>
      <c r="C36" s="280"/>
      <c r="D36" s="281"/>
      <c r="E36" s="63"/>
      <c r="F36" s="64">
        <v>1</v>
      </c>
      <c r="G36" s="38">
        <f t="shared" si="4"/>
        <v>0</v>
      </c>
      <c r="H36" s="63"/>
      <c r="I36" s="67">
        <f t="shared" si="5"/>
        <v>0</v>
      </c>
      <c r="J36" s="36" t="e">
        <f t="shared" si="6"/>
        <v>#DIV/0!</v>
      </c>
    </row>
    <row r="37" spans="2:12" x14ac:dyDescent="0.25">
      <c r="B37" s="1"/>
      <c r="C37" s="53"/>
      <c r="D37" s="30" t="s">
        <v>14</v>
      </c>
      <c r="E37" s="37"/>
      <c r="F37" s="37"/>
      <c r="G37" s="37">
        <f>SUM(G32:G36)</f>
        <v>0</v>
      </c>
      <c r="H37" s="37"/>
      <c r="I37" s="65">
        <f>SUM(I32:I36)</f>
        <v>0</v>
      </c>
      <c r="J37" s="32" t="e">
        <f>I37/G37</f>
        <v>#DIV/0!</v>
      </c>
      <c r="K37" s="37"/>
      <c r="L37" s="32"/>
    </row>
    <row r="38" spans="2:12" ht="15.75" thickBot="1" x14ac:dyDescent="0.3">
      <c r="B38" s="1"/>
      <c r="C38" s="2"/>
      <c r="D38" s="13"/>
      <c r="E38" s="1"/>
      <c r="F38" s="13"/>
      <c r="G38" s="13"/>
      <c r="H38" s="13"/>
      <c r="I38" s="13"/>
      <c r="J38" s="13"/>
    </row>
    <row r="39" spans="2:12" ht="7.5" customHeight="1" thickTop="1" x14ac:dyDescent="0.25">
      <c r="B39" s="16"/>
      <c r="C39" s="12"/>
      <c r="D39" s="1"/>
      <c r="E39" s="10"/>
      <c r="F39" s="1"/>
      <c r="G39" s="1"/>
      <c r="H39" s="1"/>
      <c r="I39" s="1"/>
      <c r="J39" s="1"/>
    </row>
    <row r="40" spans="2:12" x14ac:dyDescent="0.25">
      <c r="B40" s="22"/>
      <c r="C40" s="23"/>
      <c r="D40" s="15"/>
      <c r="E40" s="1"/>
      <c r="F40" s="1"/>
    </row>
    <row r="41" spans="2:12" x14ac:dyDescent="0.25">
      <c r="B41" s="22"/>
      <c r="C41" s="23"/>
      <c r="D41" s="15"/>
      <c r="E41" s="1"/>
      <c r="F41" s="1"/>
    </row>
    <row r="42" spans="2:12" x14ac:dyDescent="0.25">
      <c r="D42" s="4"/>
    </row>
  </sheetData>
  <sheetProtection sheet="1" objects="1" scenarios="1" insertRows="0"/>
  <mergeCells count="24">
    <mergeCell ref="D3:F3"/>
    <mergeCell ref="I3:J3"/>
    <mergeCell ref="D6:E6"/>
    <mergeCell ref="I6:J6"/>
    <mergeCell ref="D8:E8"/>
    <mergeCell ref="I8:J8"/>
    <mergeCell ref="B24:D24"/>
    <mergeCell ref="B11:J11"/>
    <mergeCell ref="B14:D14"/>
    <mergeCell ref="B15:D15"/>
    <mergeCell ref="B16:D16"/>
    <mergeCell ref="B17:D17"/>
    <mergeCell ref="B18:D18"/>
    <mergeCell ref="B19:D19"/>
    <mergeCell ref="B20:D20"/>
    <mergeCell ref="B21:D21"/>
    <mergeCell ref="B22:D22"/>
    <mergeCell ref="B23:D23"/>
    <mergeCell ref="B36:D36"/>
    <mergeCell ref="B28:J28"/>
    <mergeCell ref="B32:D32"/>
    <mergeCell ref="B33:D33"/>
    <mergeCell ref="B34:D34"/>
    <mergeCell ref="B35:D35"/>
  </mergeCells>
  <pageMargins left="0.7" right="0.7" top="0.75" bottom="0.75" header="0.3" footer="0.3"/>
  <pageSetup scale="78" orientation="portrait" horizontalDpi="1200" verticalDpi="1200" r:id="rId1"/>
  <headerFooter>
    <oddFooter>&amp;L&amp;A&amp;R&amp;D</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V75"/>
  <sheetViews>
    <sheetView showGridLines="0" zoomScaleNormal="100" zoomScaleSheetLayoutView="75" zoomScalePageLayoutView="75" workbookViewId="0">
      <selection activeCell="J66" sqref="J66"/>
    </sheetView>
  </sheetViews>
  <sheetFormatPr defaultRowHeight="15" x14ac:dyDescent="0.25"/>
  <cols>
    <col min="1" max="1" width="1.7109375" customWidth="1"/>
    <col min="2" max="2" width="14.28515625" customWidth="1"/>
    <col min="3" max="3" width="1.7109375" customWidth="1"/>
    <col min="4" max="4" width="16.85546875" customWidth="1"/>
    <col min="5" max="5" width="13.140625" customWidth="1"/>
    <col min="6" max="6" width="10.7109375" customWidth="1"/>
    <col min="7" max="7" width="11.140625" customWidth="1"/>
    <col min="8" max="8" width="11.5703125" customWidth="1"/>
    <col min="9" max="9" width="10.85546875" customWidth="1"/>
    <col min="10" max="10" width="11" customWidth="1"/>
    <col min="11" max="11" width="1.7109375" customWidth="1"/>
  </cols>
  <sheetData>
    <row r="1" spans="2:14" ht="21" customHeight="1" x14ac:dyDescent="0.25"/>
    <row r="2" spans="2:14" x14ac:dyDescent="0.25">
      <c r="C2" s="5"/>
      <c r="D2" s="5" t="s">
        <v>2</v>
      </c>
    </row>
    <row r="3" spans="2:14" ht="18" customHeight="1" x14ac:dyDescent="0.25">
      <c r="C3" s="118"/>
      <c r="D3" s="270" t="s">
        <v>100</v>
      </c>
      <c r="E3" s="271"/>
      <c r="F3" s="271"/>
      <c r="G3" s="118"/>
      <c r="H3" s="119" t="s">
        <v>16</v>
      </c>
      <c r="I3" s="287">
        <f ca="1">TODAY()</f>
        <v>42880</v>
      </c>
      <c r="J3" s="312"/>
    </row>
    <row r="4" spans="2:14" ht="7.5" customHeight="1" thickBot="1" x14ac:dyDescent="0.3">
      <c r="B4" s="17"/>
      <c r="C4" s="17"/>
      <c r="D4" s="18"/>
      <c r="E4" s="18"/>
      <c r="F4" s="18"/>
      <c r="G4" s="18"/>
      <c r="H4" s="18"/>
      <c r="I4" s="18"/>
      <c r="J4" s="18"/>
    </row>
    <row r="5" spans="2:14" ht="7.5" customHeight="1" x14ac:dyDescent="0.25">
      <c r="B5" s="6"/>
      <c r="C5" s="6"/>
      <c r="D5" s="8"/>
      <c r="E5" s="8"/>
      <c r="F5" s="8"/>
      <c r="G5" s="8"/>
      <c r="H5" s="8"/>
      <c r="I5" s="8"/>
    </row>
    <row r="6" spans="2:14" x14ac:dyDescent="0.25">
      <c r="B6" s="14" t="s">
        <v>0</v>
      </c>
      <c r="C6" s="7"/>
      <c r="D6" s="253" t="str">
        <f>'Final Report'!D6</f>
        <v>Seattle Project</v>
      </c>
      <c r="E6" s="254"/>
      <c r="H6" s="119" t="s">
        <v>3</v>
      </c>
      <c r="I6" s="289" t="str">
        <f>'Final Report'!G6</f>
        <v>2016test</v>
      </c>
      <c r="J6" s="273"/>
    </row>
    <row r="7" spans="2:14" ht="3.75" customHeight="1" x14ac:dyDescent="0.25">
      <c r="B7" s="20"/>
      <c r="C7" s="7"/>
      <c r="D7" s="7"/>
      <c r="E7" s="24"/>
      <c r="H7" s="119"/>
      <c r="I7" s="25"/>
      <c r="J7" s="25"/>
    </row>
    <row r="8" spans="2:14" x14ac:dyDescent="0.25">
      <c r="B8" s="14" t="s">
        <v>4</v>
      </c>
      <c r="C8" s="7"/>
      <c r="D8" s="255" t="str">
        <f>'Final Report'!D7</f>
        <v>fas</v>
      </c>
      <c r="E8" s="254"/>
      <c r="H8" s="15" t="s">
        <v>1</v>
      </c>
      <c r="I8" s="273" t="str">
        <f>'Final Report'!G7</f>
        <v>dm</v>
      </c>
      <c r="J8" s="273"/>
    </row>
    <row r="9" spans="2:14" ht="6.75" customHeight="1" thickBot="1" x14ac:dyDescent="0.3">
      <c r="B9" s="17"/>
      <c r="C9" s="17"/>
      <c r="D9" s="17"/>
      <c r="E9" s="18"/>
      <c r="F9" s="18"/>
      <c r="G9" s="18"/>
      <c r="H9" s="18"/>
      <c r="I9" s="18"/>
      <c r="J9" s="18"/>
    </row>
    <row r="10" spans="2:14" ht="6.75" customHeight="1" x14ac:dyDescent="0.25">
      <c r="B10" s="6"/>
      <c r="C10" s="6"/>
      <c r="D10" s="6"/>
      <c r="E10" s="8"/>
      <c r="F10" s="8"/>
      <c r="G10" s="8"/>
      <c r="H10" s="8"/>
    </row>
    <row r="11" spans="2:14" ht="58.5" customHeight="1" x14ac:dyDescent="0.25">
      <c r="B11" s="259" t="s">
        <v>99</v>
      </c>
      <c r="C11" s="278"/>
      <c r="D11" s="278"/>
      <c r="E11" s="278"/>
      <c r="F11" s="278"/>
      <c r="G11" s="278"/>
      <c r="H11" s="278"/>
      <c r="I11" s="271"/>
      <c r="J11" s="271"/>
    </row>
    <row r="12" spans="2:14" ht="6.75" customHeight="1" thickBot="1" x14ac:dyDescent="0.3">
      <c r="B12" s="17"/>
      <c r="C12" s="17"/>
      <c r="D12" s="17"/>
      <c r="E12" s="18"/>
      <c r="F12" s="18"/>
      <c r="G12" s="18"/>
      <c r="H12" s="18"/>
      <c r="I12" s="18"/>
      <c r="J12" s="18"/>
    </row>
    <row r="13" spans="2:14" ht="50.25" customHeight="1" x14ac:dyDescent="0.25">
      <c r="B13" s="295" t="s">
        <v>98</v>
      </c>
      <c r="C13" s="313"/>
      <c r="D13" s="313"/>
      <c r="E13" s="313"/>
      <c r="F13" s="313"/>
      <c r="G13" s="314"/>
      <c r="H13" s="314"/>
      <c r="I13" s="314"/>
      <c r="J13" s="314"/>
    </row>
    <row r="14" spans="2:14" ht="20.25" customHeight="1" x14ac:dyDescent="0.25">
      <c r="B14" s="45" t="s">
        <v>43</v>
      </c>
      <c r="C14" s="46"/>
      <c r="D14" s="47">
        <v>0.3</v>
      </c>
      <c r="E14" s="59" t="e">
        <f>IF(J23&gt;=D14,"YES","NO")</f>
        <v>#DIV/0!</v>
      </c>
      <c r="F14" s="118"/>
      <c r="G14" s="118"/>
      <c r="H14" s="118"/>
      <c r="I14" s="118"/>
      <c r="J14" s="118"/>
    </row>
    <row r="15" spans="2:14" ht="17.25" customHeight="1" x14ac:dyDescent="0.25">
      <c r="B15" s="45" t="s">
        <v>44</v>
      </c>
      <c r="C15" s="49">
        <v>0.3</v>
      </c>
      <c r="D15" s="49">
        <v>0.5</v>
      </c>
      <c r="E15" s="57" t="e">
        <f>IF(J23&gt;=D15,"YES","NO")</f>
        <v>#DIV/0!</v>
      </c>
      <c r="F15" s="122"/>
      <c r="G15" s="123"/>
      <c r="H15" s="123"/>
      <c r="I15" s="123"/>
      <c r="J15" s="118"/>
      <c r="K15" s="45"/>
      <c r="L15" s="49"/>
      <c r="M15" s="45"/>
      <c r="N15" s="49"/>
    </row>
    <row r="16" spans="2:14" ht="54" customHeight="1" x14ac:dyDescent="0.25">
      <c r="B16" s="27" t="s">
        <v>97</v>
      </c>
      <c r="C16" s="26"/>
      <c r="D16" s="26"/>
      <c r="E16" s="27" t="s">
        <v>79</v>
      </c>
      <c r="F16" s="27" t="s">
        <v>78</v>
      </c>
      <c r="G16" s="27" t="s">
        <v>71</v>
      </c>
      <c r="H16" s="27" t="s">
        <v>70</v>
      </c>
      <c r="I16" s="27" t="s">
        <v>69</v>
      </c>
      <c r="J16" s="27" t="s">
        <v>68</v>
      </c>
    </row>
    <row r="17" spans="2:22" ht="20.25" customHeight="1" x14ac:dyDescent="0.25">
      <c r="B17" s="279" t="s">
        <v>96</v>
      </c>
      <c r="C17" s="306"/>
      <c r="D17" s="307"/>
      <c r="E17" s="63"/>
      <c r="F17" s="64">
        <v>35</v>
      </c>
      <c r="G17" s="189"/>
      <c r="H17" s="79">
        <v>29</v>
      </c>
      <c r="I17" s="39">
        <f>E17*F17/H17</f>
        <v>0</v>
      </c>
      <c r="J17" s="36" t="e">
        <f t="shared" ref="J17:J22" si="0">I17/$E$23</f>
        <v>#DIV/0!</v>
      </c>
    </row>
    <row r="18" spans="2:22" ht="18" customHeight="1" x14ac:dyDescent="0.25">
      <c r="B18" s="279" t="s">
        <v>95</v>
      </c>
      <c r="C18" s="306"/>
      <c r="D18" s="307"/>
      <c r="E18" s="63"/>
      <c r="F18" s="64">
        <v>35</v>
      </c>
      <c r="G18" s="196"/>
      <c r="H18" s="79">
        <v>29</v>
      </c>
      <c r="I18" s="39">
        <f>E18*F18/H18</f>
        <v>0</v>
      </c>
      <c r="J18" s="36" t="e">
        <f t="shared" si="0"/>
        <v>#DIV/0!</v>
      </c>
    </row>
    <row r="19" spans="2:22" ht="18.75" customHeight="1" x14ac:dyDescent="0.25">
      <c r="B19" s="279" t="s">
        <v>83</v>
      </c>
      <c r="C19" s="306"/>
      <c r="D19" s="307"/>
      <c r="E19" s="63"/>
      <c r="F19" s="64">
        <v>0</v>
      </c>
      <c r="G19" s="190"/>
      <c r="H19" s="79">
        <v>29</v>
      </c>
      <c r="I19" s="39">
        <f>E19*F19/H19</f>
        <v>0</v>
      </c>
      <c r="J19" s="36" t="e">
        <f t="shared" si="0"/>
        <v>#DIV/0!</v>
      </c>
    </row>
    <row r="20" spans="2:22" ht="18" customHeight="1" x14ac:dyDescent="0.25">
      <c r="B20" s="292" t="s">
        <v>239</v>
      </c>
      <c r="C20" s="293"/>
      <c r="D20" s="294"/>
      <c r="E20" s="63"/>
      <c r="F20" s="191"/>
      <c r="G20" s="63"/>
      <c r="H20" s="79">
        <v>29</v>
      </c>
      <c r="I20" s="39">
        <f>E20*G20/H20</f>
        <v>0</v>
      </c>
      <c r="J20" s="36" t="e">
        <f t="shared" si="0"/>
        <v>#DIV/0!</v>
      </c>
    </row>
    <row r="21" spans="2:22" ht="18.75" customHeight="1" x14ac:dyDescent="0.25">
      <c r="B21" s="292" t="s">
        <v>239</v>
      </c>
      <c r="C21" s="293"/>
      <c r="D21" s="294"/>
      <c r="E21" s="63"/>
      <c r="F21" s="192"/>
      <c r="G21" s="63"/>
      <c r="H21" s="79">
        <v>29</v>
      </c>
      <c r="I21" s="39">
        <f>E21*G21/H21</f>
        <v>0</v>
      </c>
      <c r="J21" s="36" t="e">
        <f t="shared" si="0"/>
        <v>#DIV/0!</v>
      </c>
    </row>
    <row r="22" spans="2:22" ht="18.75" customHeight="1" x14ac:dyDescent="0.25">
      <c r="B22" s="279" t="s">
        <v>82</v>
      </c>
      <c r="C22" s="306"/>
      <c r="D22" s="307"/>
      <c r="E22" s="63"/>
      <c r="F22" s="193"/>
      <c r="G22" s="194"/>
      <c r="H22" s="195"/>
      <c r="I22" s="39">
        <f>E22</f>
        <v>0</v>
      </c>
      <c r="J22" s="36" t="e">
        <f t="shared" si="0"/>
        <v>#DIV/0!</v>
      </c>
    </row>
    <row r="23" spans="2:22" x14ac:dyDescent="0.25">
      <c r="C23" s="31"/>
      <c r="D23" s="30" t="s">
        <v>14</v>
      </c>
      <c r="E23" s="37">
        <f>SUM(E17:E22)</f>
        <v>0</v>
      </c>
      <c r="F23" s="37"/>
      <c r="G23" s="37"/>
      <c r="H23" s="37"/>
      <c r="I23" s="65">
        <f>SUM(I17:I22)</f>
        <v>0</v>
      </c>
      <c r="J23" s="32" t="e">
        <f>I23/E23</f>
        <v>#DIV/0!</v>
      </c>
    </row>
    <row r="24" spans="2:22" ht="6.75" customHeight="1" thickBot="1" x14ac:dyDescent="0.3">
      <c r="B24" s="17"/>
      <c r="C24" s="17"/>
      <c r="D24" s="17"/>
      <c r="E24" s="18"/>
      <c r="F24" s="18"/>
      <c r="G24" s="18"/>
      <c r="H24" s="18"/>
      <c r="I24" s="18"/>
      <c r="J24" s="18"/>
      <c r="L24" s="18"/>
      <c r="M24" s="18"/>
      <c r="N24" s="18"/>
      <c r="O24" s="18"/>
      <c r="P24" s="18"/>
      <c r="Q24" s="18"/>
      <c r="R24" s="18"/>
      <c r="S24" s="18"/>
      <c r="T24" s="18"/>
      <c r="U24" s="18"/>
    </row>
    <row r="25" spans="2:22" ht="105.75" customHeight="1" x14ac:dyDescent="0.25">
      <c r="B25" s="295" t="s">
        <v>241</v>
      </c>
      <c r="C25" s="296"/>
      <c r="D25" s="296"/>
      <c r="E25" s="296"/>
      <c r="F25" s="271"/>
      <c r="G25" s="271"/>
      <c r="H25" s="271"/>
      <c r="I25" s="271"/>
      <c r="J25" s="271"/>
      <c r="L25" s="308" t="s">
        <v>94</v>
      </c>
      <c r="M25" s="309"/>
      <c r="N25" s="309"/>
      <c r="O25" s="309"/>
      <c r="P25" s="309"/>
      <c r="Q25" s="309"/>
      <c r="R25" s="309"/>
      <c r="S25" s="309"/>
      <c r="T25" s="309"/>
      <c r="U25" s="309"/>
      <c r="V25" s="118"/>
    </row>
    <row r="26" spans="2:22" ht="20.25" customHeight="1" x14ac:dyDescent="0.25">
      <c r="B26" s="45" t="s">
        <v>43</v>
      </c>
      <c r="C26" s="46"/>
      <c r="D26" s="47">
        <v>0.5</v>
      </c>
      <c r="E26" s="48" t="e">
        <f>IF(J52&gt;=D26,"YES","NO")</f>
        <v>#DIV/0!</v>
      </c>
      <c r="F26" s="118"/>
      <c r="G26" s="185"/>
      <c r="H26" s="203" t="str">
        <f>HYPERLINK("http://www.seattle.gov/trees/docs/2011-Master_Tree_List.pdf","Seattle Master Tree List")</f>
        <v>Seattle Master Tree List</v>
      </c>
      <c r="I26" s="202"/>
      <c r="J26" s="118"/>
      <c r="M26" s="8"/>
      <c r="N26" s="8"/>
      <c r="O26" s="8"/>
      <c r="P26" s="118"/>
      <c r="Q26" s="118"/>
      <c r="R26" s="118"/>
      <c r="S26" s="118"/>
      <c r="T26" s="118"/>
      <c r="U26" s="118"/>
      <c r="V26" s="118"/>
    </row>
    <row r="27" spans="2:22" ht="18" customHeight="1" x14ac:dyDescent="0.25">
      <c r="B27" s="45" t="s">
        <v>44</v>
      </c>
      <c r="C27" s="49">
        <v>0.3</v>
      </c>
      <c r="D27" s="49">
        <v>0.8</v>
      </c>
      <c r="E27" s="50" t="e">
        <f>IF(J52&gt;=D27,"YES","NO")</f>
        <v>#DIV/0!</v>
      </c>
      <c r="F27" s="122"/>
      <c r="G27" s="123"/>
      <c r="H27" s="123"/>
      <c r="I27" s="123"/>
      <c r="J27" s="118"/>
      <c r="K27" s="45"/>
    </row>
    <row r="28" spans="2:22" ht="52.5" customHeight="1" x14ac:dyDescent="0.25">
      <c r="B28" s="301" t="s">
        <v>80</v>
      </c>
      <c r="C28" s="302"/>
      <c r="D28" s="302"/>
      <c r="E28" s="90" t="s">
        <v>79</v>
      </c>
      <c r="F28" s="90" t="s">
        <v>78</v>
      </c>
      <c r="G28" s="90" t="s">
        <v>71</v>
      </c>
      <c r="H28" s="90" t="s">
        <v>70</v>
      </c>
      <c r="I28" s="90" t="s">
        <v>69</v>
      </c>
      <c r="J28" s="89" t="s">
        <v>68</v>
      </c>
    </row>
    <row r="29" spans="2:22" ht="18" customHeight="1" x14ac:dyDescent="0.25">
      <c r="B29" s="292" t="s">
        <v>77</v>
      </c>
      <c r="C29" s="293"/>
      <c r="D29" s="294"/>
      <c r="E29" s="63"/>
      <c r="F29" s="191"/>
      <c r="G29" s="63"/>
      <c r="H29" s="79">
        <v>29</v>
      </c>
      <c r="I29" s="39">
        <f>E29*G29/H29</f>
        <v>0</v>
      </c>
      <c r="J29" s="36" t="e">
        <f>I29/$E$32</f>
        <v>#DIV/0!</v>
      </c>
    </row>
    <row r="30" spans="2:22" ht="18.75" customHeight="1" x14ac:dyDescent="0.25">
      <c r="B30" s="292" t="s">
        <v>239</v>
      </c>
      <c r="C30" s="293"/>
      <c r="D30" s="294"/>
      <c r="E30" s="63"/>
      <c r="F30" s="192"/>
      <c r="G30" s="63"/>
      <c r="H30" s="79">
        <v>29</v>
      </c>
      <c r="I30" s="39">
        <f>E30*G30/H30</f>
        <v>0</v>
      </c>
      <c r="J30" s="36" t="e">
        <f>I30/$E$32</f>
        <v>#DIV/0!</v>
      </c>
    </row>
    <row r="31" spans="2:22" ht="30" customHeight="1" x14ac:dyDescent="0.25">
      <c r="B31" s="292" t="s">
        <v>76</v>
      </c>
      <c r="C31" s="293"/>
      <c r="D31" s="294"/>
      <c r="E31" s="63"/>
      <c r="F31" s="193"/>
      <c r="G31" s="194"/>
      <c r="H31" s="195"/>
      <c r="I31" s="39">
        <f>E31</f>
        <v>0</v>
      </c>
      <c r="J31" s="36" t="e">
        <f>I31/$E$32</f>
        <v>#DIV/0!</v>
      </c>
    </row>
    <row r="32" spans="2:22" x14ac:dyDescent="0.25">
      <c r="B32" s="78"/>
      <c r="C32" s="77"/>
      <c r="D32" s="76" t="s">
        <v>63</v>
      </c>
      <c r="E32" s="75">
        <f>SUM(E29:E31)</f>
        <v>0</v>
      </c>
      <c r="F32" s="75"/>
      <c r="G32" s="75"/>
      <c r="H32" s="75"/>
      <c r="I32" s="74">
        <f>SUM(I29:I31)</f>
        <v>0</v>
      </c>
      <c r="J32" s="73" t="e">
        <f>I32/E32</f>
        <v>#DIV/0!</v>
      </c>
    </row>
    <row r="33" spans="2:14" ht="52.5" customHeight="1" x14ac:dyDescent="0.25">
      <c r="B33" s="301" t="s">
        <v>240</v>
      </c>
      <c r="C33" s="302"/>
      <c r="D33" s="302"/>
      <c r="E33" s="90" t="s">
        <v>79</v>
      </c>
      <c r="F33" s="90" t="s">
        <v>78</v>
      </c>
      <c r="G33" s="90" t="s">
        <v>71</v>
      </c>
      <c r="H33" s="90" t="s">
        <v>70</v>
      </c>
      <c r="I33" s="90" t="s">
        <v>69</v>
      </c>
      <c r="J33" s="89" t="s">
        <v>68</v>
      </c>
    </row>
    <row r="34" spans="2:14" ht="20.25" customHeight="1" x14ac:dyDescent="0.25">
      <c r="B34" s="303" t="s">
        <v>84</v>
      </c>
      <c r="C34" s="304"/>
      <c r="D34" s="305"/>
      <c r="E34" s="63"/>
      <c r="F34" s="64">
        <v>35</v>
      </c>
      <c r="G34" s="189"/>
      <c r="H34" s="79">
        <v>29</v>
      </c>
      <c r="I34" s="39">
        <f>E34*F34/H34</f>
        <v>0</v>
      </c>
      <c r="J34" s="36" t="e">
        <f>I34/$E$39</f>
        <v>#DIV/0!</v>
      </c>
    </row>
    <row r="35" spans="2:14" ht="18.75" customHeight="1" x14ac:dyDescent="0.25">
      <c r="B35" s="303" t="s">
        <v>83</v>
      </c>
      <c r="C35" s="304"/>
      <c r="D35" s="305"/>
      <c r="E35" s="63"/>
      <c r="F35" s="64">
        <v>0</v>
      </c>
      <c r="G35" s="190"/>
      <c r="H35" s="79">
        <v>29</v>
      </c>
      <c r="I35" s="39">
        <f>E35*F35/H35</f>
        <v>0</v>
      </c>
      <c r="J35" s="36" t="e">
        <f>I35/$E$39</f>
        <v>#DIV/0!</v>
      </c>
    </row>
    <row r="36" spans="2:14" ht="18" customHeight="1" x14ac:dyDescent="0.25">
      <c r="B36" s="292" t="s">
        <v>239</v>
      </c>
      <c r="C36" s="293"/>
      <c r="D36" s="294"/>
      <c r="E36" s="63"/>
      <c r="F36" s="191"/>
      <c r="G36" s="63"/>
      <c r="H36" s="79">
        <v>29</v>
      </c>
      <c r="I36" s="39">
        <f>E36*G36/H36</f>
        <v>0</v>
      </c>
      <c r="J36" s="36" t="e">
        <f>I36/$E$39</f>
        <v>#DIV/0!</v>
      </c>
    </row>
    <row r="37" spans="2:14" ht="18.75" customHeight="1" x14ac:dyDescent="0.25">
      <c r="B37" s="292" t="s">
        <v>239</v>
      </c>
      <c r="C37" s="293"/>
      <c r="D37" s="294"/>
      <c r="E37" s="63"/>
      <c r="F37" s="192"/>
      <c r="G37" s="63"/>
      <c r="H37" s="79">
        <v>29</v>
      </c>
      <c r="I37" s="39">
        <f>E37*G37/H37</f>
        <v>0</v>
      </c>
      <c r="J37" s="36" t="e">
        <f>I37/$E$39</f>
        <v>#DIV/0!</v>
      </c>
    </row>
    <row r="38" spans="2:14" ht="18.75" customHeight="1" x14ac:dyDescent="0.25">
      <c r="B38" s="303" t="s">
        <v>82</v>
      </c>
      <c r="C38" s="304"/>
      <c r="D38" s="305"/>
      <c r="E38" s="88"/>
      <c r="F38" s="193"/>
      <c r="G38" s="194"/>
      <c r="H38" s="195"/>
      <c r="I38" s="39">
        <f>E38</f>
        <v>0</v>
      </c>
      <c r="J38" s="36" t="e">
        <f>I38/$E$39</f>
        <v>#DIV/0!</v>
      </c>
    </row>
    <row r="39" spans="2:14" x14ac:dyDescent="0.25">
      <c r="B39" s="78"/>
      <c r="C39" s="77"/>
      <c r="D39" s="76" t="s">
        <v>81</v>
      </c>
      <c r="E39" s="75">
        <f>SUM(E34:E38)</f>
        <v>0</v>
      </c>
      <c r="F39" s="75"/>
      <c r="G39" s="75"/>
      <c r="H39" s="75"/>
      <c r="I39" s="74">
        <f>SUM(I34:I38)</f>
        <v>0</v>
      </c>
      <c r="J39" s="73" t="e">
        <f>I39/E39</f>
        <v>#DIV/0!</v>
      </c>
    </row>
    <row r="40" spans="2:14" ht="64.5" customHeight="1" x14ac:dyDescent="0.25">
      <c r="B40" s="301" t="s">
        <v>93</v>
      </c>
      <c r="C40" s="302"/>
      <c r="D40" s="302"/>
      <c r="E40" s="90" t="s">
        <v>92</v>
      </c>
      <c r="F40" s="90" t="s">
        <v>91</v>
      </c>
      <c r="G40" s="90" t="s">
        <v>90</v>
      </c>
      <c r="H40" s="90" t="s">
        <v>89</v>
      </c>
      <c r="I40" s="90" t="s">
        <v>88</v>
      </c>
      <c r="J40" s="89" t="s">
        <v>87</v>
      </c>
    </row>
    <row r="41" spans="2:14" ht="18" customHeight="1" x14ac:dyDescent="0.25">
      <c r="B41" s="264" t="s">
        <v>86</v>
      </c>
      <c r="C41" s="310"/>
      <c r="D41" s="311"/>
      <c r="E41" s="198">
        <v>10</v>
      </c>
      <c r="F41" s="199">
        <v>1</v>
      </c>
      <c r="G41" s="198">
        <v>1</v>
      </c>
      <c r="H41" s="200">
        <v>2</v>
      </c>
      <c r="I41" s="200">
        <v>2</v>
      </c>
      <c r="J41" s="197">
        <f t="shared" ref="J41:J50" si="1">PI()*POWER(E41/2,2)*(F41+G41*0.75+H41*0.5+I41*0.25)</f>
        <v>255.25440310417071</v>
      </c>
    </row>
    <row r="42" spans="2:14" x14ac:dyDescent="0.25">
      <c r="B42" s="292" t="s">
        <v>260</v>
      </c>
      <c r="C42" s="293"/>
      <c r="D42" s="294"/>
      <c r="E42" s="93"/>
      <c r="F42" s="80"/>
      <c r="G42" s="93"/>
      <c r="H42" s="92"/>
      <c r="I42" s="92"/>
      <c r="J42" s="91">
        <f t="shared" si="1"/>
        <v>0</v>
      </c>
      <c r="L42" s="49"/>
      <c r="M42" s="45"/>
      <c r="N42" s="49"/>
    </row>
    <row r="43" spans="2:14" x14ac:dyDescent="0.25">
      <c r="B43" s="292"/>
      <c r="C43" s="293"/>
      <c r="D43" s="294"/>
      <c r="E43" s="93"/>
      <c r="F43" s="80"/>
      <c r="G43" s="93"/>
      <c r="H43" s="92"/>
      <c r="I43" s="92"/>
      <c r="J43" s="91">
        <f t="shared" si="1"/>
        <v>0</v>
      </c>
      <c r="L43" s="49"/>
      <c r="M43" s="45"/>
      <c r="N43" s="49"/>
    </row>
    <row r="44" spans="2:14" x14ac:dyDescent="0.25">
      <c r="B44" s="292"/>
      <c r="C44" s="293"/>
      <c r="D44" s="294"/>
      <c r="E44" s="93"/>
      <c r="F44" s="80"/>
      <c r="G44" s="93"/>
      <c r="H44" s="92"/>
      <c r="I44" s="92"/>
      <c r="J44" s="91">
        <f t="shared" si="1"/>
        <v>0</v>
      </c>
    </row>
    <row r="45" spans="2:14" x14ac:dyDescent="0.25">
      <c r="B45" s="292"/>
      <c r="C45" s="293"/>
      <c r="D45" s="294"/>
      <c r="E45" s="93"/>
      <c r="F45" s="80"/>
      <c r="G45" s="93"/>
      <c r="H45" s="92"/>
      <c r="I45" s="92"/>
      <c r="J45" s="91">
        <f t="shared" si="1"/>
        <v>0</v>
      </c>
    </row>
    <row r="46" spans="2:14" x14ac:dyDescent="0.25">
      <c r="B46" s="292"/>
      <c r="C46" s="293"/>
      <c r="D46" s="294"/>
      <c r="E46" s="93"/>
      <c r="F46" s="80"/>
      <c r="G46" s="93"/>
      <c r="H46" s="92"/>
      <c r="I46" s="92"/>
      <c r="J46" s="91">
        <f t="shared" si="1"/>
        <v>0</v>
      </c>
    </row>
    <row r="47" spans="2:14" x14ac:dyDescent="0.25">
      <c r="B47" s="292"/>
      <c r="C47" s="293"/>
      <c r="D47" s="294"/>
      <c r="E47" s="93"/>
      <c r="F47" s="80"/>
      <c r="G47" s="93"/>
      <c r="H47" s="92"/>
      <c r="I47" s="92"/>
      <c r="J47" s="91">
        <f t="shared" si="1"/>
        <v>0</v>
      </c>
    </row>
    <row r="48" spans="2:14" x14ac:dyDescent="0.25">
      <c r="B48" s="292"/>
      <c r="C48" s="293"/>
      <c r="D48" s="294"/>
      <c r="E48" s="93"/>
      <c r="F48" s="80"/>
      <c r="G48" s="93"/>
      <c r="H48" s="92"/>
      <c r="I48" s="92"/>
      <c r="J48" s="91">
        <f t="shared" si="1"/>
        <v>0</v>
      </c>
    </row>
    <row r="49" spans="2:22" x14ac:dyDescent="0.25">
      <c r="B49" s="292"/>
      <c r="C49" s="293"/>
      <c r="D49" s="294"/>
      <c r="E49" s="93"/>
      <c r="F49" s="80"/>
      <c r="G49" s="93"/>
      <c r="H49" s="92"/>
      <c r="I49" s="92"/>
      <c r="J49" s="91">
        <f t="shared" si="1"/>
        <v>0</v>
      </c>
    </row>
    <row r="50" spans="2:22" x14ac:dyDescent="0.25">
      <c r="B50" s="292"/>
      <c r="C50" s="293"/>
      <c r="D50" s="294"/>
      <c r="E50" s="93"/>
      <c r="F50" s="80"/>
      <c r="G50" s="93"/>
      <c r="H50" s="92"/>
      <c r="I50" s="92"/>
      <c r="J50" s="91">
        <f t="shared" si="1"/>
        <v>0</v>
      </c>
    </row>
    <row r="51" spans="2:22" x14ac:dyDescent="0.25">
      <c r="B51" s="297" t="s">
        <v>85</v>
      </c>
      <c r="C51" s="298"/>
      <c r="D51" s="298"/>
      <c r="E51" s="299"/>
      <c r="F51" s="299"/>
      <c r="G51" s="299"/>
      <c r="H51" s="299"/>
      <c r="I51" s="300"/>
      <c r="J51" s="91">
        <f>SUM(J42:J50)</f>
        <v>0</v>
      </c>
    </row>
    <row r="52" spans="2:22" ht="24.75" customHeight="1" x14ac:dyDescent="0.25">
      <c r="B52" s="87"/>
      <c r="C52" s="86"/>
      <c r="D52" s="30" t="s">
        <v>75</v>
      </c>
      <c r="E52" s="37">
        <f>E32+E39</f>
        <v>0</v>
      </c>
      <c r="F52" s="37"/>
      <c r="G52" s="37"/>
      <c r="H52" s="72" t="s">
        <v>61</v>
      </c>
      <c r="I52" s="65">
        <f>I32+I39+J51</f>
        <v>0</v>
      </c>
      <c r="J52" s="32" t="e">
        <f>I52/E52</f>
        <v>#DIV/0!</v>
      </c>
    </row>
    <row r="53" spans="2:22" ht="15.75" x14ac:dyDescent="0.25">
      <c r="C53" s="31"/>
      <c r="D53" s="85"/>
      <c r="E53" s="71"/>
      <c r="F53" s="71"/>
      <c r="G53" s="71"/>
      <c r="H53" s="71"/>
      <c r="I53" s="84"/>
      <c r="J53" s="83"/>
    </row>
    <row r="54" spans="2:22" ht="6.75" customHeight="1" thickBot="1" x14ac:dyDescent="0.3">
      <c r="B54" s="17"/>
      <c r="C54" s="17"/>
      <c r="D54" s="17"/>
      <c r="E54" s="18"/>
      <c r="F54" s="18"/>
      <c r="G54" s="18"/>
      <c r="H54" s="18"/>
      <c r="I54" s="18"/>
      <c r="J54" s="18"/>
      <c r="L54" s="18"/>
      <c r="M54" s="18"/>
      <c r="N54" s="18"/>
      <c r="O54" s="18"/>
      <c r="P54" s="18"/>
      <c r="Q54" s="18"/>
      <c r="R54" s="18"/>
      <c r="S54" s="18"/>
      <c r="T54" s="18"/>
      <c r="U54" s="18"/>
      <c r="V54" s="18"/>
    </row>
    <row r="55" spans="2:22" ht="47.25" customHeight="1" x14ac:dyDescent="0.25">
      <c r="B55" s="295" t="s">
        <v>74</v>
      </c>
      <c r="C55" s="296"/>
      <c r="D55" s="296"/>
      <c r="E55" s="296"/>
      <c r="F55" s="271"/>
      <c r="G55" s="271"/>
      <c r="H55" s="271"/>
      <c r="I55" s="271"/>
      <c r="J55" s="271"/>
    </row>
    <row r="56" spans="2:22" ht="20.25" customHeight="1" x14ac:dyDescent="0.25">
      <c r="B56" s="45" t="s">
        <v>43</v>
      </c>
      <c r="C56" s="46"/>
      <c r="D56" s="47">
        <v>0.75</v>
      </c>
      <c r="E56" s="48" t="e">
        <f>IF(I70&gt;=D56,"YES","NO")</f>
        <v>#DIV/0!</v>
      </c>
      <c r="F56" s="118"/>
      <c r="G56" s="118"/>
      <c r="H56" s="118"/>
      <c r="I56" s="118"/>
      <c r="J56" s="118"/>
    </row>
    <row r="57" spans="2:22" ht="18" customHeight="1" x14ac:dyDescent="0.25">
      <c r="B57" s="45" t="s">
        <v>44</v>
      </c>
      <c r="C57" s="49">
        <v>0.3</v>
      </c>
      <c r="D57" s="49">
        <v>1</v>
      </c>
      <c r="E57" s="50" t="e">
        <f>IF(I70&gt;=D57,"YES","NO")</f>
        <v>#DIV/0!</v>
      </c>
      <c r="F57" s="122"/>
      <c r="G57" s="123"/>
      <c r="H57" s="123"/>
      <c r="I57" s="123"/>
      <c r="J57" s="118"/>
      <c r="K57" s="45"/>
      <c r="L57" s="49"/>
      <c r="M57" s="45"/>
      <c r="N57" s="49"/>
    </row>
    <row r="58" spans="2:22" ht="45" x14ac:dyDescent="0.25">
      <c r="B58" s="261" t="s">
        <v>73</v>
      </c>
      <c r="C58" s="286"/>
      <c r="D58" s="286"/>
      <c r="E58" s="27" t="s">
        <v>72</v>
      </c>
      <c r="F58" s="27" t="s">
        <v>71</v>
      </c>
      <c r="G58" s="27" t="s">
        <v>70</v>
      </c>
      <c r="H58" s="27" t="s">
        <v>69</v>
      </c>
      <c r="I58" s="27" t="s">
        <v>68</v>
      </c>
    </row>
    <row r="59" spans="2:22" ht="20.25" customHeight="1" x14ac:dyDescent="0.25">
      <c r="B59" s="292" t="s">
        <v>307</v>
      </c>
      <c r="C59" s="293"/>
      <c r="D59" s="294"/>
      <c r="E59" s="63"/>
      <c r="F59" s="80"/>
      <c r="G59" s="79">
        <v>78</v>
      </c>
      <c r="H59" s="201">
        <f>E59*F59/G59</f>
        <v>0</v>
      </c>
      <c r="I59" s="36" t="e">
        <f>H59/$E$63</f>
        <v>#DIV/0!</v>
      </c>
    </row>
    <row r="60" spans="2:22" ht="18.75" customHeight="1" x14ac:dyDescent="0.25">
      <c r="B60" s="292" t="s">
        <v>67</v>
      </c>
      <c r="C60" s="293"/>
      <c r="D60" s="294"/>
      <c r="E60" s="63"/>
      <c r="F60" s="80"/>
      <c r="G60" s="79">
        <v>78</v>
      </c>
      <c r="H60" s="201">
        <f>E60*F60/G60</f>
        <v>0</v>
      </c>
      <c r="I60" s="36" t="e">
        <f>H60/$E$63</f>
        <v>#DIV/0!</v>
      </c>
    </row>
    <row r="61" spans="2:22" ht="18.75" customHeight="1" x14ac:dyDescent="0.25">
      <c r="B61" s="292" t="s">
        <v>65</v>
      </c>
      <c r="C61" s="293"/>
      <c r="D61" s="294"/>
      <c r="E61" s="63"/>
      <c r="F61" s="80"/>
      <c r="G61" s="79">
        <v>78</v>
      </c>
      <c r="H61" s="201">
        <f>E61*F61/G61</f>
        <v>0</v>
      </c>
      <c r="I61" s="36" t="e">
        <f>H61/$E$63</f>
        <v>#DIV/0!</v>
      </c>
    </row>
    <row r="62" spans="2:22" ht="18.75" customHeight="1" x14ac:dyDescent="0.25">
      <c r="B62" s="292" t="s">
        <v>64</v>
      </c>
      <c r="C62" s="293"/>
      <c r="D62" s="294"/>
      <c r="E62" s="63"/>
      <c r="F62" s="80"/>
      <c r="G62" s="79">
        <v>78</v>
      </c>
      <c r="H62" s="201">
        <f>E62*F62/G62</f>
        <v>0</v>
      </c>
      <c r="I62" s="36" t="e">
        <f>H62/$E$63</f>
        <v>#DIV/0!</v>
      </c>
    </row>
    <row r="63" spans="2:22" x14ac:dyDescent="0.25">
      <c r="B63" s="78"/>
      <c r="C63" s="77"/>
      <c r="D63" s="76" t="s">
        <v>63</v>
      </c>
      <c r="E63" s="75">
        <f>SUM(E59:E60)</f>
        <v>0</v>
      </c>
      <c r="F63" s="75"/>
      <c r="G63" s="75"/>
      <c r="H63" s="74">
        <f>SUM(H59:H60)</f>
        <v>0</v>
      </c>
      <c r="I63" s="73" t="e">
        <f>H63/E63</f>
        <v>#DIV/0!</v>
      </c>
    </row>
    <row r="64" spans="2:22" ht="37.5" customHeight="1" x14ac:dyDescent="0.25">
      <c r="B64" s="290" t="s">
        <v>66</v>
      </c>
      <c r="C64" s="291"/>
      <c r="D64" s="291"/>
      <c r="E64" s="81"/>
      <c r="F64" s="82"/>
      <c r="G64" s="82"/>
      <c r="H64" s="81"/>
      <c r="I64" s="81"/>
    </row>
    <row r="65" spans="2:11" ht="18" customHeight="1" x14ac:dyDescent="0.25">
      <c r="B65" s="292" t="s">
        <v>307</v>
      </c>
      <c r="C65" s="293"/>
      <c r="D65" s="294"/>
      <c r="E65" s="63"/>
      <c r="F65" s="80"/>
      <c r="G65" s="79">
        <v>29</v>
      </c>
      <c r="H65" s="39">
        <f>E65*F65/G65</f>
        <v>0</v>
      </c>
      <c r="I65" s="36" t="e">
        <f>H65/$E$69</f>
        <v>#DIV/0!</v>
      </c>
    </row>
    <row r="66" spans="2:11" ht="18.75" customHeight="1" x14ac:dyDescent="0.25">
      <c r="B66" s="292" t="s">
        <v>67</v>
      </c>
      <c r="C66" s="293"/>
      <c r="D66" s="294"/>
      <c r="E66" s="63"/>
      <c r="F66" s="80"/>
      <c r="G66" s="79">
        <v>29</v>
      </c>
      <c r="H66" s="39">
        <f>E66*F66/G66</f>
        <v>0</v>
      </c>
      <c r="I66" s="36" t="e">
        <f>H66/$E$69</f>
        <v>#DIV/0!</v>
      </c>
    </row>
    <row r="67" spans="2:11" ht="18.75" customHeight="1" x14ac:dyDescent="0.25">
      <c r="B67" s="292" t="s">
        <v>65</v>
      </c>
      <c r="C67" s="293"/>
      <c r="D67" s="294"/>
      <c r="E67" s="63"/>
      <c r="F67" s="80"/>
      <c r="G67" s="79">
        <v>29</v>
      </c>
      <c r="H67" s="39">
        <f>E67*F67/G67</f>
        <v>0</v>
      </c>
      <c r="I67" s="36" t="e">
        <f>H67/$E$69</f>
        <v>#DIV/0!</v>
      </c>
    </row>
    <row r="68" spans="2:11" ht="18.75" customHeight="1" x14ac:dyDescent="0.25">
      <c r="B68" s="292" t="s">
        <v>64</v>
      </c>
      <c r="C68" s="293"/>
      <c r="D68" s="294"/>
      <c r="E68" s="63"/>
      <c r="F68" s="80"/>
      <c r="G68" s="79">
        <v>29</v>
      </c>
      <c r="H68" s="39">
        <f>E68*F68/G68</f>
        <v>0</v>
      </c>
      <c r="I68" s="36" t="e">
        <f>H68/$E$69</f>
        <v>#DIV/0!</v>
      </c>
    </row>
    <row r="69" spans="2:11" x14ac:dyDescent="0.25">
      <c r="B69" s="78"/>
      <c r="C69" s="77"/>
      <c r="D69" s="76" t="s">
        <v>63</v>
      </c>
      <c r="E69" s="75">
        <f>SUM(E65:E68)</f>
        <v>0</v>
      </c>
      <c r="F69" s="75"/>
      <c r="G69" s="75"/>
      <c r="H69" s="74">
        <f>SUM(H65:H68)</f>
        <v>0</v>
      </c>
      <c r="I69" s="73" t="e">
        <f>H69/E69</f>
        <v>#DIV/0!</v>
      </c>
    </row>
    <row r="70" spans="2:11" ht="17.25" customHeight="1" x14ac:dyDescent="0.25">
      <c r="C70" s="31"/>
      <c r="D70" s="30" t="s">
        <v>62</v>
      </c>
      <c r="E70" s="37">
        <f>E69+E63</f>
        <v>0</v>
      </c>
      <c r="F70" s="37"/>
      <c r="G70" s="72" t="s">
        <v>61</v>
      </c>
      <c r="H70" s="65">
        <f>H69+H63+J53</f>
        <v>0</v>
      </c>
      <c r="I70" s="32" t="e">
        <f>H70/E70</f>
        <v>#DIV/0!</v>
      </c>
    </row>
    <row r="71" spans="2:11" ht="16.5" thickBot="1" x14ac:dyDescent="0.3">
      <c r="C71" s="2"/>
      <c r="D71" s="11"/>
      <c r="E71" s="71"/>
      <c r="F71" s="70"/>
      <c r="G71" s="70"/>
      <c r="H71" s="70"/>
      <c r="I71" s="69"/>
      <c r="J71" s="68"/>
      <c r="K71" s="8"/>
    </row>
    <row r="72" spans="2:11" ht="15.75" thickTop="1" x14ac:dyDescent="0.25">
      <c r="B72" s="16"/>
      <c r="C72" s="12"/>
      <c r="D72" s="1"/>
      <c r="E72" s="10"/>
      <c r="F72" s="1"/>
    </row>
    <row r="73" spans="2:11" x14ac:dyDescent="0.25">
      <c r="B73" s="22"/>
      <c r="C73" s="23"/>
      <c r="D73" s="15"/>
      <c r="E73" s="1"/>
      <c r="F73" s="1"/>
    </row>
    <row r="74" spans="2:11" x14ac:dyDescent="0.25">
      <c r="B74" s="22"/>
      <c r="C74" s="23"/>
      <c r="D74" s="15"/>
      <c r="E74" s="1"/>
      <c r="F74" s="1"/>
    </row>
    <row r="75" spans="2:11" x14ac:dyDescent="0.25">
      <c r="D75" s="4"/>
    </row>
  </sheetData>
  <sheetProtection sheet="1" objects="1" scenarios="1" insertRows="0"/>
  <mergeCells count="49">
    <mergeCell ref="B20:D20"/>
    <mergeCell ref="D3:F3"/>
    <mergeCell ref="I3:J3"/>
    <mergeCell ref="D6:E6"/>
    <mergeCell ref="I6:J6"/>
    <mergeCell ref="D8:E8"/>
    <mergeCell ref="I8:J8"/>
    <mergeCell ref="B11:J11"/>
    <mergeCell ref="B13:J13"/>
    <mergeCell ref="B17:D17"/>
    <mergeCell ref="B18:D18"/>
    <mergeCell ref="B19:D19"/>
    <mergeCell ref="L25:U25"/>
    <mergeCell ref="B40:D40"/>
    <mergeCell ref="B41:D41"/>
    <mergeCell ref="B42:D42"/>
    <mergeCell ref="B43:D43"/>
    <mergeCell ref="B28:D28"/>
    <mergeCell ref="B21:D21"/>
    <mergeCell ref="B22:D22"/>
    <mergeCell ref="B25:J25"/>
    <mergeCell ref="B44:D44"/>
    <mergeCell ref="B45:D45"/>
    <mergeCell ref="B29:D29"/>
    <mergeCell ref="B51:I51"/>
    <mergeCell ref="B33:D33"/>
    <mergeCell ref="B34:D34"/>
    <mergeCell ref="B35:D35"/>
    <mergeCell ref="B36:D36"/>
    <mergeCell ref="B37:D37"/>
    <mergeCell ref="B38:D38"/>
    <mergeCell ref="B47:D47"/>
    <mergeCell ref="B46:D46"/>
    <mergeCell ref="B64:D64"/>
    <mergeCell ref="B65:D65"/>
    <mergeCell ref="B68:D68"/>
    <mergeCell ref="B30:D30"/>
    <mergeCell ref="B31:D31"/>
    <mergeCell ref="B55:J55"/>
    <mergeCell ref="B58:D58"/>
    <mergeCell ref="B59:D59"/>
    <mergeCell ref="B60:D60"/>
    <mergeCell ref="B62:D62"/>
    <mergeCell ref="B61:D61"/>
    <mergeCell ref="B66:D66"/>
    <mergeCell ref="B67:D67"/>
    <mergeCell ref="B48:D48"/>
    <mergeCell ref="B49:D49"/>
    <mergeCell ref="B50:D50"/>
  </mergeCells>
  <pageMargins left="0.7" right="0.7" top="0.75" bottom="0.75" header="0.3" footer="0.3"/>
  <pageSetup scale="74" orientation="portrait" horizontalDpi="1200" verticalDpi="1200" r:id="rId1"/>
  <headerFooter>
    <oddFooter>&amp;L&amp;A&amp;R&amp;D</oddFooter>
  </headerFooter>
  <rowBreaks count="2" manualBreakCount="2">
    <brk id="24" max="10" man="1"/>
    <brk id="54" max="10"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N46"/>
  <sheetViews>
    <sheetView showGridLines="0" zoomScaleNormal="100" zoomScaleSheetLayoutView="75" zoomScalePageLayoutView="75" workbookViewId="0">
      <selection activeCell="E32" sqref="E32"/>
    </sheetView>
  </sheetViews>
  <sheetFormatPr defaultRowHeight="15" x14ac:dyDescent="0.25"/>
  <cols>
    <col min="1" max="1" width="1.7109375" customWidth="1"/>
    <col min="2" max="2" width="14" customWidth="1"/>
    <col min="3" max="3" width="1.85546875" customWidth="1"/>
    <col min="4" max="4" width="24" customWidth="1"/>
    <col min="5" max="5" width="17.5703125" customWidth="1"/>
    <col min="6" max="6" width="10.140625" customWidth="1"/>
    <col min="7" max="7" width="25.7109375" customWidth="1"/>
    <col min="8" max="8" width="20" customWidth="1"/>
    <col min="9" max="9" width="1.7109375" customWidth="1"/>
    <col min="11" max="11" width="12.5703125" hidden="1" customWidth="1"/>
    <col min="12" max="12" width="9.140625" hidden="1" customWidth="1"/>
    <col min="13" max="13" width="8.85546875" hidden="1" customWidth="1"/>
    <col min="14" max="14" width="20.140625" hidden="1" customWidth="1"/>
    <col min="15" max="15" width="9.140625" customWidth="1"/>
  </cols>
  <sheetData>
    <row r="1" spans="2:14" ht="25.5" customHeight="1" x14ac:dyDescent="0.25">
      <c r="C1" s="1"/>
      <c r="D1" s="1"/>
      <c r="E1" s="1"/>
      <c r="F1" s="1"/>
      <c r="G1" s="1"/>
      <c r="H1" s="1"/>
      <c r="I1" s="1"/>
    </row>
    <row r="2" spans="2:14" x14ac:dyDescent="0.25">
      <c r="C2" s="5"/>
      <c r="D2" s="5" t="s">
        <v>2</v>
      </c>
      <c r="E2" s="1"/>
      <c r="F2" s="1"/>
      <c r="G2" s="1"/>
      <c r="H2" s="1"/>
    </row>
    <row r="3" spans="2:14" ht="18" customHeight="1" x14ac:dyDescent="0.25">
      <c r="C3" s="120"/>
      <c r="D3" s="270" t="s">
        <v>151</v>
      </c>
      <c r="E3" s="271"/>
      <c r="F3" s="271"/>
      <c r="G3" s="119" t="s">
        <v>16</v>
      </c>
      <c r="H3" s="129">
        <f ca="1">TODAY()</f>
        <v>42880</v>
      </c>
    </row>
    <row r="4" spans="2:14" ht="6.75" customHeight="1" thickBot="1" x14ac:dyDescent="0.3">
      <c r="B4" s="17"/>
      <c r="C4" s="17"/>
      <c r="D4" s="44"/>
      <c r="E4" s="44"/>
      <c r="F4" s="44"/>
      <c r="G4" s="44"/>
      <c r="H4" s="44"/>
    </row>
    <row r="5" spans="2:14" ht="6.75" customHeight="1" x14ac:dyDescent="0.25">
      <c r="B5" s="6"/>
      <c r="C5" s="6"/>
      <c r="D5" s="9"/>
      <c r="E5" s="9"/>
      <c r="F5" s="9"/>
      <c r="G5" s="9"/>
      <c r="H5" s="1"/>
    </row>
    <row r="6" spans="2:14" x14ac:dyDescent="0.25">
      <c r="B6" s="14" t="s">
        <v>0</v>
      </c>
      <c r="C6" s="7"/>
      <c r="D6" s="253" t="str">
        <f>'Final Report'!D6</f>
        <v>Seattle Project</v>
      </c>
      <c r="E6" s="254"/>
      <c r="F6" s="25"/>
      <c r="G6" s="119" t="s">
        <v>3</v>
      </c>
      <c r="H6" s="125" t="str">
        <f>'Final Report'!G6</f>
        <v>2016test</v>
      </c>
    </row>
    <row r="7" spans="2:14" ht="3.75" customHeight="1" x14ac:dyDescent="0.25">
      <c r="B7" s="20"/>
      <c r="C7" s="7"/>
      <c r="D7" s="7"/>
      <c r="E7" s="24"/>
      <c r="F7" s="25"/>
      <c r="G7" s="119"/>
      <c r="H7" s="25"/>
    </row>
    <row r="8" spans="2:14" x14ac:dyDescent="0.25">
      <c r="B8" s="14" t="s">
        <v>4</v>
      </c>
      <c r="C8" s="7"/>
      <c r="D8" s="255" t="str">
        <f>'Final Report'!D7</f>
        <v>fas</v>
      </c>
      <c r="E8" s="254"/>
      <c r="F8" s="9"/>
      <c r="G8" s="15" t="s">
        <v>1</v>
      </c>
      <c r="H8" s="126" t="str">
        <f>'Final Report'!G7</f>
        <v>dm</v>
      </c>
    </row>
    <row r="9" spans="2:14" ht="6.75" customHeight="1" thickBot="1" x14ac:dyDescent="0.3">
      <c r="B9" s="17"/>
      <c r="C9" s="17"/>
      <c r="D9" s="17"/>
      <c r="E9" s="44"/>
      <c r="F9" s="44"/>
      <c r="G9" s="44"/>
      <c r="H9" s="44"/>
    </row>
    <row r="10" spans="2:14" ht="6.75" customHeight="1" x14ac:dyDescent="0.25">
      <c r="B10" s="6"/>
      <c r="C10" s="6"/>
      <c r="D10" s="6"/>
      <c r="E10" s="9"/>
      <c r="F10" s="9"/>
      <c r="G10" s="9"/>
      <c r="H10" s="9"/>
    </row>
    <row r="11" spans="2:14" ht="87.75" customHeight="1" x14ac:dyDescent="0.25">
      <c r="B11" s="277" t="s">
        <v>242</v>
      </c>
      <c r="C11" s="260"/>
      <c r="D11" s="260"/>
      <c r="E11" s="260"/>
      <c r="F11" s="260"/>
      <c r="G11" s="260"/>
      <c r="H11" s="260"/>
    </row>
    <row r="12" spans="2:14" ht="6.75" customHeight="1" x14ac:dyDescent="0.25">
      <c r="B12" s="6"/>
      <c r="C12" s="6"/>
      <c r="D12" s="6"/>
      <c r="E12" s="9"/>
      <c r="F12" s="9"/>
      <c r="G12" s="9"/>
      <c r="H12" s="9"/>
    </row>
    <row r="13" spans="2:14" s="1" customFormat="1" ht="18.75" customHeight="1" x14ac:dyDescent="0.2">
      <c r="B13" s="45" t="s">
        <v>43</v>
      </c>
      <c r="C13" s="46"/>
      <c r="D13" s="47" t="s">
        <v>152</v>
      </c>
      <c r="E13" s="59" t="e">
        <f>IF(H31=TRUE,"YES","NO")</f>
        <v>#DIV/0!</v>
      </c>
      <c r="F13" s="120"/>
      <c r="G13" s="120"/>
      <c r="H13" s="120"/>
      <c r="I13" s="120"/>
      <c r="J13" s="120"/>
    </row>
    <row r="14" spans="2:14" s="1" customFormat="1" ht="18.75" customHeight="1" x14ac:dyDescent="0.2">
      <c r="B14" s="45" t="s">
        <v>44</v>
      </c>
      <c r="C14" s="49"/>
      <c r="D14" s="49" t="s">
        <v>153</v>
      </c>
      <c r="E14" s="59" t="e">
        <f>IF(H32=TRUE,"YES","NO")</f>
        <v>#DIV/0!</v>
      </c>
      <c r="F14" s="122"/>
      <c r="G14" s="46"/>
      <c r="H14" s="46"/>
      <c r="I14" s="46"/>
      <c r="J14" s="120"/>
      <c r="K14" s="45"/>
      <c r="L14" s="49"/>
      <c r="M14" s="45"/>
      <c r="N14" s="49"/>
    </row>
    <row r="15" spans="2:14" ht="50.25" customHeight="1" x14ac:dyDescent="0.25">
      <c r="B15" s="137" t="s">
        <v>154</v>
      </c>
      <c r="C15" s="138"/>
      <c r="D15" s="138"/>
      <c r="E15" s="138"/>
      <c r="F15" s="103"/>
      <c r="G15" s="327" t="s">
        <v>155</v>
      </c>
      <c r="H15" s="328"/>
      <c r="I15" s="9"/>
      <c r="J15" s="9"/>
      <c r="K15" t="s">
        <v>134</v>
      </c>
      <c r="L15" s="121" t="s">
        <v>133</v>
      </c>
      <c r="M15" s="121" t="s">
        <v>132</v>
      </c>
      <c r="N15" s="121" t="s">
        <v>156</v>
      </c>
    </row>
    <row r="16" spans="2:14" ht="43.5" customHeight="1" x14ac:dyDescent="0.25">
      <c r="B16" s="315" t="s">
        <v>131</v>
      </c>
      <c r="C16" s="318"/>
      <c r="D16" s="319"/>
      <c r="E16" s="139"/>
      <c r="F16" s="99" t="s">
        <v>157</v>
      </c>
      <c r="G16" s="324" t="s">
        <v>158</v>
      </c>
      <c r="H16" s="325"/>
      <c r="I16" s="9"/>
      <c r="J16" s="9"/>
      <c r="K16" t="s">
        <v>130</v>
      </c>
      <c r="L16">
        <v>36.700000000000003</v>
      </c>
      <c r="M16">
        <v>83</v>
      </c>
      <c r="N16">
        <v>60</v>
      </c>
    </row>
    <row r="17" spans="2:14" x14ac:dyDescent="0.25">
      <c r="B17" s="315" t="s">
        <v>243</v>
      </c>
      <c r="C17" s="318"/>
      <c r="D17" s="319"/>
      <c r="E17" s="140">
        <f>E16*3500</f>
        <v>0</v>
      </c>
      <c r="F17" s="99" t="s">
        <v>103</v>
      </c>
      <c r="G17" s="320"/>
      <c r="H17" s="321"/>
      <c r="I17" s="9"/>
      <c r="J17" s="9"/>
      <c r="K17" t="s">
        <v>129</v>
      </c>
      <c r="L17">
        <v>36.299999999999997</v>
      </c>
      <c r="M17">
        <v>83</v>
      </c>
      <c r="N17">
        <v>60</v>
      </c>
    </row>
    <row r="18" spans="2:14" x14ac:dyDescent="0.25">
      <c r="B18" s="315" t="s">
        <v>244</v>
      </c>
      <c r="C18" s="318"/>
      <c r="D18" s="319"/>
      <c r="E18" s="140">
        <f>E16*14000</f>
        <v>0</v>
      </c>
      <c r="F18" s="99" t="s">
        <v>103</v>
      </c>
      <c r="G18" s="320"/>
      <c r="H18" s="321"/>
      <c r="I18" s="9"/>
      <c r="J18" s="9"/>
      <c r="K18" t="s">
        <v>128</v>
      </c>
      <c r="L18">
        <v>39.9</v>
      </c>
      <c r="M18">
        <v>84</v>
      </c>
      <c r="N18">
        <v>60</v>
      </c>
    </row>
    <row r="19" spans="2:14" x14ac:dyDescent="0.25">
      <c r="B19" s="315" t="s">
        <v>127</v>
      </c>
      <c r="C19" s="318"/>
      <c r="D19" s="319"/>
      <c r="E19" s="139"/>
      <c r="F19" s="99" t="s">
        <v>104</v>
      </c>
      <c r="G19" s="320" t="s">
        <v>105</v>
      </c>
      <c r="H19" s="321"/>
      <c r="I19" s="9"/>
      <c r="J19" s="9"/>
      <c r="K19" t="s">
        <v>126</v>
      </c>
      <c r="L19">
        <v>43.9</v>
      </c>
      <c r="M19">
        <v>83</v>
      </c>
      <c r="N19">
        <v>60</v>
      </c>
    </row>
    <row r="20" spans="2:14" x14ac:dyDescent="0.25">
      <c r="B20" s="315" t="s">
        <v>125</v>
      </c>
      <c r="C20" s="318"/>
      <c r="D20" s="319"/>
      <c r="E20" s="139"/>
      <c r="F20" s="99" t="s">
        <v>104</v>
      </c>
      <c r="G20" s="320" t="s">
        <v>159</v>
      </c>
      <c r="H20" s="321"/>
      <c r="I20" s="9"/>
      <c r="J20" s="9"/>
      <c r="K20" t="s">
        <v>124</v>
      </c>
      <c r="L20">
        <v>47.5</v>
      </c>
      <c r="M20">
        <v>80</v>
      </c>
      <c r="N20">
        <v>60</v>
      </c>
    </row>
    <row r="21" spans="2:14" ht="16.5" customHeight="1" x14ac:dyDescent="0.25">
      <c r="B21" s="320" t="s">
        <v>123</v>
      </c>
      <c r="C21" s="318"/>
      <c r="D21" s="319"/>
      <c r="E21" s="141"/>
      <c r="F21" s="98" t="s">
        <v>106</v>
      </c>
      <c r="G21" s="320" t="s">
        <v>160</v>
      </c>
      <c r="H21" s="321"/>
      <c r="I21" s="9"/>
      <c r="J21" s="9"/>
      <c r="K21" t="s">
        <v>122</v>
      </c>
      <c r="L21">
        <v>53.6</v>
      </c>
      <c r="M21">
        <v>79</v>
      </c>
      <c r="N21">
        <v>62</v>
      </c>
    </row>
    <row r="22" spans="2:14" ht="30.75" customHeight="1" x14ac:dyDescent="0.25">
      <c r="B22" s="320" t="s">
        <v>121</v>
      </c>
      <c r="C22" s="318"/>
      <c r="D22" s="319"/>
      <c r="E22" s="102" t="e">
        <f>VLOOKUP(E21,K16:L28,2,FALSE)</f>
        <v>#N/A</v>
      </c>
      <c r="F22" s="98" t="s">
        <v>106</v>
      </c>
      <c r="G22" s="324" t="s">
        <v>120</v>
      </c>
      <c r="H22" s="325"/>
      <c r="I22" s="9"/>
      <c r="J22" s="9"/>
      <c r="K22" t="s">
        <v>119</v>
      </c>
      <c r="L22">
        <v>57.6</v>
      </c>
      <c r="M22">
        <v>79</v>
      </c>
      <c r="N22">
        <v>66</v>
      </c>
    </row>
    <row r="23" spans="2:14" ht="31.5" customHeight="1" x14ac:dyDescent="0.25">
      <c r="B23" s="326" t="s">
        <v>161</v>
      </c>
      <c r="C23" s="318"/>
      <c r="D23" s="319"/>
      <c r="E23" s="102" t="e">
        <f>VLOOKUP(E21,K16:N28,4,FALSE)</f>
        <v>#N/A</v>
      </c>
      <c r="F23" s="98" t="s">
        <v>106</v>
      </c>
      <c r="G23" s="324" t="s">
        <v>162</v>
      </c>
      <c r="H23" s="325"/>
      <c r="I23" s="9"/>
      <c r="J23" s="9"/>
      <c r="K23" t="s">
        <v>117</v>
      </c>
      <c r="L23">
        <v>57.8</v>
      </c>
      <c r="M23">
        <v>84</v>
      </c>
      <c r="N23">
        <v>68</v>
      </c>
    </row>
    <row r="24" spans="2:14" ht="20.25" customHeight="1" x14ac:dyDescent="0.25">
      <c r="B24" s="315" t="s">
        <v>163</v>
      </c>
      <c r="C24" s="318"/>
      <c r="D24" s="319"/>
      <c r="E24" s="139"/>
      <c r="F24" s="98" t="s">
        <v>106</v>
      </c>
      <c r="G24" s="320" t="s">
        <v>118</v>
      </c>
      <c r="H24" s="321"/>
      <c r="I24" s="9"/>
      <c r="J24" s="9"/>
      <c r="K24" t="s">
        <v>115</v>
      </c>
      <c r="L24">
        <v>52.8</v>
      </c>
      <c r="M24">
        <v>87</v>
      </c>
      <c r="N24">
        <v>64</v>
      </c>
    </row>
    <row r="25" spans="2:14" x14ac:dyDescent="0.25">
      <c r="B25" s="315" t="s">
        <v>116</v>
      </c>
      <c r="C25" s="318"/>
      <c r="D25" s="319"/>
      <c r="E25" s="102" t="e">
        <f>(((E19-E20)*E24)+(E22*E20))/E19</f>
        <v>#N/A</v>
      </c>
      <c r="F25" s="98" t="s">
        <v>106</v>
      </c>
      <c r="G25" s="320"/>
      <c r="H25" s="321"/>
      <c r="I25" s="9"/>
      <c r="J25" s="9"/>
      <c r="K25" t="s">
        <v>112</v>
      </c>
      <c r="L25">
        <v>45.9</v>
      </c>
      <c r="M25">
        <v>88</v>
      </c>
      <c r="N25">
        <v>61</v>
      </c>
    </row>
    <row r="26" spans="2:14" ht="42.75" customHeight="1" x14ac:dyDescent="0.25">
      <c r="B26" s="320" t="s">
        <v>114</v>
      </c>
      <c r="C26" s="318"/>
      <c r="D26" s="319"/>
      <c r="E26" s="139"/>
      <c r="F26" s="99" t="s">
        <v>113</v>
      </c>
      <c r="G26" s="322" t="s">
        <v>248</v>
      </c>
      <c r="H26" s="323"/>
      <c r="I26" s="9"/>
      <c r="J26" s="9"/>
      <c r="K26" t="s">
        <v>110</v>
      </c>
      <c r="L26">
        <v>39.799999999999997</v>
      </c>
      <c r="M26">
        <v>85</v>
      </c>
      <c r="N26">
        <v>60</v>
      </c>
    </row>
    <row r="27" spans="2:14" ht="32.25" customHeight="1" x14ac:dyDescent="0.25">
      <c r="B27" s="315" t="s">
        <v>247</v>
      </c>
      <c r="C27" s="318"/>
      <c r="D27" s="319"/>
      <c r="E27" s="139"/>
      <c r="F27" s="99" t="s">
        <v>164</v>
      </c>
      <c r="G27" s="322" t="s">
        <v>249</v>
      </c>
      <c r="H27" s="323"/>
      <c r="I27" s="9"/>
      <c r="J27" s="9"/>
      <c r="K27" t="s">
        <v>108</v>
      </c>
      <c r="L27">
        <v>35.5</v>
      </c>
      <c r="M27">
        <v>85</v>
      </c>
      <c r="N27">
        <v>60</v>
      </c>
    </row>
    <row r="28" spans="2:14" ht="37.5" customHeight="1" x14ac:dyDescent="0.25">
      <c r="B28" s="315" t="s">
        <v>111</v>
      </c>
      <c r="C28" s="318"/>
      <c r="D28" s="319"/>
      <c r="E28" s="140">
        <f>E26*3413+E27</f>
        <v>0</v>
      </c>
      <c r="F28" s="99" t="s">
        <v>164</v>
      </c>
      <c r="G28" s="322" t="s">
        <v>250</v>
      </c>
      <c r="H28" s="323"/>
      <c r="I28" s="9"/>
      <c r="J28" s="9"/>
      <c r="K28" t="s">
        <v>108</v>
      </c>
      <c r="L28">
        <v>35.5</v>
      </c>
      <c r="M28">
        <v>85</v>
      </c>
      <c r="N28">
        <v>60</v>
      </c>
    </row>
    <row r="29" spans="2:14" ht="15.75" customHeight="1" x14ac:dyDescent="0.25">
      <c r="B29" s="315" t="s">
        <v>109</v>
      </c>
      <c r="C29" s="318"/>
      <c r="D29" s="319"/>
      <c r="E29" s="97" t="e">
        <f>E28/(1.085*E19)</f>
        <v>#DIV/0!</v>
      </c>
      <c r="F29" s="98" t="s">
        <v>106</v>
      </c>
      <c r="G29" s="320" t="s">
        <v>102</v>
      </c>
      <c r="H29" s="321"/>
      <c r="I29" s="9"/>
      <c r="J29" s="9"/>
      <c r="K29" t="s">
        <v>166</v>
      </c>
    </row>
    <row r="30" spans="2:14" x14ac:dyDescent="0.25">
      <c r="B30" s="315" t="s">
        <v>107</v>
      </c>
      <c r="C30" s="318"/>
      <c r="D30" s="319"/>
      <c r="E30" s="97" t="e">
        <f>E25+E29</f>
        <v>#N/A</v>
      </c>
      <c r="F30" s="98" t="s">
        <v>106</v>
      </c>
      <c r="G30" s="142" t="s">
        <v>165</v>
      </c>
      <c r="H30" s="143" t="e">
        <f>IF(E30&gt;=E23,"YES","NO")</f>
        <v>#N/A</v>
      </c>
      <c r="I30" s="9"/>
      <c r="J30" s="9"/>
    </row>
    <row r="31" spans="2:14" x14ac:dyDescent="0.25">
      <c r="B31" s="315" t="s">
        <v>167</v>
      </c>
      <c r="C31" s="318"/>
      <c r="D31" s="319"/>
      <c r="E31" s="144" t="e">
        <f>E17/E20/1440</f>
        <v>#DIV/0!</v>
      </c>
      <c r="F31" s="100" t="s">
        <v>101</v>
      </c>
      <c r="G31" s="145" t="s">
        <v>168</v>
      </c>
      <c r="H31" s="146" t="e">
        <f>AND(E37&gt;=E31,H30="Yes")</f>
        <v>#DIV/0!</v>
      </c>
      <c r="I31" s="9"/>
      <c r="J31" s="9"/>
    </row>
    <row r="32" spans="2:14" x14ac:dyDescent="0.25">
      <c r="B32" s="315" t="s">
        <v>169</v>
      </c>
      <c r="C32" s="318"/>
      <c r="D32" s="319"/>
      <c r="E32" s="144" t="e">
        <f>E18/E20/1440</f>
        <v>#DIV/0!</v>
      </c>
      <c r="F32" s="100" t="s">
        <v>101</v>
      </c>
      <c r="G32" s="142" t="s">
        <v>170</v>
      </c>
      <c r="H32" s="146" t="e">
        <f>AND(E37&gt;=E32,H30="Yes")</f>
        <v>#DIV/0!</v>
      </c>
      <c r="I32" s="9"/>
      <c r="J32" s="9"/>
    </row>
    <row r="33" spans="2:10" x14ac:dyDescent="0.25">
      <c r="B33" s="147"/>
      <c r="C33" s="148"/>
      <c r="D33" s="148"/>
      <c r="E33" s="149"/>
      <c r="F33" s="150"/>
      <c r="G33" s="151"/>
      <c r="H33" s="148"/>
      <c r="I33" s="9"/>
      <c r="J33" s="9"/>
    </row>
    <row r="34" spans="2:10" x14ac:dyDescent="0.25">
      <c r="B34" s="152" t="s">
        <v>171</v>
      </c>
      <c r="C34" s="124"/>
      <c r="D34" s="124"/>
      <c r="E34" s="153"/>
      <c r="F34" s="154"/>
      <c r="G34" s="155"/>
      <c r="H34" s="124"/>
      <c r="I34" s="9"/>
      <c r="J34" s="9"/>
    </row>
    <row r="35" spans="2:10" x14ac:dyDescent="0.25">
      <c r="B35" s="315" t="s">
        <v>172</v>
      </c>
      <c r="C35" s="316"/>
      <c r="D35" s="285"/>
      <c r="E35" s="129"/>
      <c r="F35" s="101"/>
      <c r="G35" s="204" t="s">
        <v>251</v>
      </c>
      <c r="H35" s="156"/>
      <c r="I35" s="9"/>
      <c r="J35" s="9"/>
    </row>
    <row r="36" spans="2:10" x14ac:dyDescent="0.25">
      <c r="B36" s="315" t="s">
        <v>173</v>
      </c>
      <c r="C36" s="316"/>
      <c r="D36" s="285"/>
      <c r="E36" s="129"/>
      <c r="F36" s="101"/>
      <c r="G36" s="204" t="s">
        <v>251</v>
      </c>
      <c r="H36" s="96"/>
      <c r="I36" s="8"/>
      <c r="J36" s="8"/>
    </row>
    <row r="37" spans="2:10" x14ac:dyDescent="0.25">
      <c r="B37" s="317" t="s">
        <v>174</v>
      </c>
      <c r="C37" s="317"/>
      <c r="D37" s="317"/>
      <c r="E37" s="157">
        <f>DAYS360(E35,E36)</f>
        <v>0</v>
      </c>
      <c r="F37" s="158"/>
      <c r="G37" s="158"/>
      <c r="H37" s="158"/>
      <c r="I37" s="8"/>
      <c r="J37" s="8"/>
    </row>
    <row r="38" spans="2:10" ht="15.75" thickBot="1" x14ac:dyDescent="0.3">
      <c r="B38" s="44"/>
      <c r="C38" s="95"/>
      <c r="D38" s="44"/>
      <c r="E38" s="44"/>
      <c r="F38" s="94"/>
      <c r="G38" s="44"/>
      <c r="H38" s="44"/>
      <c r="I38" s="9"/>
      <c r="J38" s="9"/>
    </row>
    <row r="39" spans="2:10" x14ac:dyDescent="0.25">
      <c r="B39" s="14"/>
      <c r="C39" s="7"/>
      <c r="D39" s="1"/>
      <c r="E39" s="9"/>
      <c r="F39" s="1"/>
      <c r="I39" s="1"/>
      <c r="J39" s="1"/>
    </row>
    <row r="40" spans="2:10" x14ac:dyDescent="0.25">
      <c r="B40" s="22"/>
      <c r="C40" s="23"/>
      <c r="D40" s="15"/>
      <c r="E40" s="1"/>
      <c r="F40" s="1"/>
    </row>
    <row r="41" spans="2:10" x14ac:dyDescent="0.25">
      <c r="B41" s="22"/>
      <c r="C41" s="23"/>
      <c r="D41" s="15"/>
      <c r="E41" s="1"/>
      <c r="F41" s="1"/>
    </row>
    <row r="42" spans="2:10" x14ac:dyDescent="0.25">
      <c r="D42" s="4"/>
    </row>
    <row r="45" spans="2:10" ht="7.5" customHeight="1" x14ac:dyDescent="0.25"/>
    <row r="46" spans="2:10" ht="7.5" customHeight="1" x14ac:dyDescent="0.25"/>
  </sheetData>
  <sheetProtection sheet="1" objects="1" scenarios="1" insertRows="0"/>
  <mergeCells count="39">
    <mergeCell ref="D3:F3"/>
    <mergeCell ref="D6:E6"/>
    <mergeCell ref="D8:E8"/>
    <mergeCell ref="B11:H11"/>
    <mergeCell ref="G15:H15"/>
    <mergeCell ref="B16:D16"/>
    <mergeCell ref="G16:H16"/>
    <mergeCell ref="B17:D17"/>
    <mergeCell ref="G17:H17"/>
    <mergeCell ref="B18:D18"/>
    <mergeCell ref="G18:H18"/>
    <mergeCell ref="B19:D19"/>
    <mergeCell ref="G19:H19"/>
    <mergeCell ref="B20:D20"/>
    <mergeCell ref="G20:H20"/>
    <mergeCell ref="B21:D21"/>
    <mergeCell ref="G21:H21"/>
    <mergeCell ref="B22:D22"/>
    <mergeCell ref="G22:H22"/>
    <mergeCell ref="B23:D23"/>
    <mergeCell ref="G23:H23"/>
    <mergeCell ref="B24:D24"/>
    <mergeCell ref="G24:H24"/>
    <mergeCell ref="B25:D25"/>
    <mergeCell ref="G25:H25"/>
    <mergeCell ref="B26:D26"/>
    <mergeCell ref="G26:H26"/>
    <mergeCell ref="B28:D28"/>
    <mergeCell ref="G28:H28"/>
    <mergeCell ref="B27:D27"/>
    <mergeCell ref="G27:H27"/>
    <mergeCell ref="B36:D36"/>
    <mergeCell ref="B37:D37"/>
    <mergeCell ref="B29:D29"/>
    <mergeCell ref="G29:H29"/>
    <mergeCell ref="B30:D30"/>
    <mergeCell ref="B31:D31"/>
    <mergeCell ref="B32:D32"/>
    <mergeCell ref="B35:D35"/>
  </mergeCells>
  <dataValidations count="1">
    <dataValidation type="list" allowBlank="1" showInputMessage="1" showErrorMessage="1" sqref="E21">
      <formula1>$K$16:$K$28</formula1>
    </dataValidation>
  </dataValidations>
  <pageMargins left="0.7" right="0.7" top="0.75" bottom="0.75" header="0.3" footer="0.3"/>
  <pageSetup scale="77" orientation="portrait" horizontalDpi="1200" verticalDpi="1200" r:id="rId1"/>
  <headerFooter>
    <oddFooter>&amp;L&amp;A&amp;R&amp;D</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4"/>
  <sheetViews>
    <sheetView showGridLines="0" tabSelected="1" topLeftCell="A10" zoomScaleNormal="100" zoomScaleSheetLayoutView="75" zoomScalePageLayoutView="75" workbookViewId="0">
      <selection activeCell="H42" sqref="H42"/>
    </sheetView>
  </sheetViews>
  <sheetFormatPr defaultRowHeight="15" x14ac:dyDescent="0.25"/>
  <cols>
    <col min="1" max="1" width="1.7109375" customWidth="1"/>
    <col min="2" max="2" width="15.42578125" customWidth="1"/>
    <col min="3" max="3" width="1.85546875" customWidth="1"/>
    <col min="4" max="4" width="12.85546875" customWidth="1"/>
    <col min="5" max="5" width="36.140625" customWidth="1"/>
    <col min="6" max="6" width="13.28515625" customWidth="1"/>
    <col min="7" max="7" width="14.85546875" customWidth="1"/>
    <col min="8" max="8" width="14.140625" customWidth="1"/>
    <col min="9" max="9" width="1.7109375" customWidth="1"/>
    <col min="12" max="12" width="33.85546875" customWidth="1"/>
    <col min="13" max="19" width="9.140625" customWidth="1"/>
    <col min="20" max="20" width="39.140625" customWidth="1"/>
    <col min="21" max="21" width="9.140625" customWidth="1"/>
  </cols>
  <sheetData>
    <row r="1" spans="2:14" ht="25.5" customHeight="1" x14ac:dyDescent="0.25">
      <c r="B1" s="1"/>
      <c r="C1" s="1"/>
      <c r="D1" s="1"/>
      <c r="E1" s="1"/>
      <c r="F1" s="1"/>
      <c r="G1" s="1"/>
      <c r="H1" s="1"/>
    </row>
    <row r="2" spans="2:14" x14ac:dyDescent="0.25">
      <c r="C2" s="5"/>
      <c r="D2" s="5" t="s">
        <v>2</v>
      </c>
      <c r="E2" s="1"/>
      <c r="F2" s="1"/>
      <c r="G2" s="1"/>
      <c r="H2" s="1"/>
    </row>
    <row r="3" spans="2:14" ht="18" customHeight="1" x14ac:dyDescent="0.25">
      <c r="C3" s="120"/>
      <c r="D3" s="270" t="s">
        <v>175</v>
      </c>
      <c r="E3" s="271"/>
      <c r="F3" s="1"/>
      <c r="G3" s="119" t="s">
        <v>16</v>
      </c>
      <c r="H3" s="129">
        <f ca="1">TODAY()</f>
        <v>42880</v>
      </c>
    </row>
    <row r="4" spans="2:14" ht="19.5" customHeight="1" thickBot="1" x14ac:dyDescent="0.3">
      <c r="B4" s="17"/>
      <c r="C4" s="17"/>
      <c r="D4" s="44"/>
      <c r="E4" s="44"/>
      <c r="F4" s="44"/>
      <c r="G4" s="44"/>
      <c r="H4" s="44"/>
    </row>
    <row r="5" spans="2:14" ht="22.5" customHeight="1" x14ac:dyDescent="0.25">
      <c r="B5" s="6"/>
      <c r="C5" s="6"/>
      <c r="D5" s="9"/>
      <c r="E5" s="9"/>
      <c r="F5" s="9"/>
      <c r="G5" s="9"/>
      <c r="H5" s="1"/>
    </row>
    <row r="6" spans="2:14" ht="19.5" customHeight="1" x14ac:dyDescent="0.25">
      <c r="B6" s="14" t="s">
        <v>0</v>
      </c>
      <c r="C6" s="7"/>
      <c r="D6" s="253" t="str">
        <f>'Final Report'!D6</f>
        <v>Seattle Project</v>
      </c>
      <c r="E6" s="254"/>
      <c r="F6" s="25"/>
      <c r="G6" s="119" t="s">
        <v>3</v>
      </c>
      <c r="H6" s="125" t="str">
        <f>'Final Report'!G6</f>
        <v>2016test</v>
      </c>
    </row>
    <row r="7" spans="2:14" ht="6" customHeight="1" x14ac:dyDescent="0.25">
      <c r="B7" s="20"/>
      <c r="C7" s="7"/>
      <c r="D7" s="7"/>
      <c r="E7" s="24"/>
      <c r="F7" s="25"/>
      <c r="G7" s="119"/>
      <c r="H7" s="25"/>
    </row>
    <row r="8" spans="2:14" x14ac:dyDescent="0.25">
      <c r="B8" s="14" t="s">
        <v>4</v>
      </c>
      <c r="C8" s="7"/>
      <c r="D8" s="255" t="str">
        <f>'Final Report'!D7</f>
        <v>fas</v>
      </c>
      <c r="E8" s="254"/>
      <c r="F8" s="9"/>
      <c r="G8" s="15" t="s">
        <v>1</v>
      </c>
      <c r="H8" s="126" t="str">
        <f>'Final Report'!G7</f>
        <v>dm</v>
      </c>
    </row>
    <row r="9" spans="2:14" ht="10.5" customHeight="1" thickBot="1" x14ac:dyDescent="0.3">
      <c r="B9" s="17"/>
      <c r="C9" s="17"/>
      <c r="D9" s="17"/>
      <c r="E9" s="44"/>
      <c r="F9" s="44"/>
      <c r="G9" s="44"/>
      <c r="H9" s="44"/>
    </row>
    <row r="10" spans="2:14" ht="6.75" customHeight="1" x14ac:dyDescent="0.25">
      <c r="B10" s="6"/>
      <c r="C10" s="6"/>
      <c r="D10" s="6"/>
      <c r="E10" s="9"/>
      <c r="F10" s="9"/>
      <c r="G10" s="9"/>
      <c r="H10" s="9"/>
    </row>
    <row r="11" spans="2:14" ht="78" customHeight="1" x14ac:dyDescent="0.25">
      <c r="B11" s="277" t="s">
        <v>302</v>
      </c>
      <c r="C11" s="260"/>
      <c r="D11" s="260"/>
      <c r="E11" s="260"/>
      <c r="F11" s="260"/>
      <c r="G11" s="260"/>
      <c r="H11" s="260"/>
    </row>
    <row r="12" spans="2:14" ht="6.75" customHeight="1" x14ac:dyDescent="0.25">
      <c r="B12" s="6"/>
      <c r="C12" s="6"/>
      <c r="D12" s="6"/>
      <c r="E12" s="9"/>
      <c r="F12" s="9"/>
      <c r="G12" s="9"/>
      <c r="H12" s="9"/>
    </row>
    <row r="13" spans="2:14" s="1" customFormat="1" ht="18.75" customHeight="1" x14ac:dyDescent="0.25">
      <c r="B13" s="45" t="s">
        <v>295</v>
      </c>
      <c r="C13" s="46"/>
      <c r="D13" s="159">
        <f>H17</f>
        <v>0.7</v>
      </c>
      <c r="E13" s="48" t="str">
        <f>IF(AND(F35&lt;=H17,G35&lt;=H17,H35&lt;=H17),"YES","NO")</f>
        <v>YES</v>
      </c>
      <c r="F13" s="120"/>
      <c r="G13" s="120"/>
      <c r="H13" s="120"/>
      <c r="I13" s="120"/>
      <c r="J13" s="120"/>
      <c r="L13"/>
      <c r="M13"/>
    </row>
    <row r="14" spans="2:14" s="1" customFormat="1" ht="18.75" customHeight="1" x14ac:dyDescent="0.2">
      <c r="B14" s="45" t="s">
        <v>44</v>
      </c>
      <c r="C14" s="49"/>
      <c r="D14" s="339" t="s">
        <v>176</v>
      </c>
      <c r="E14" s="314"/>
      <c r="F14" s="122"/>
      <c r="G14" s="46"/>
      <c r="H14" s="46"/>
      <c r="I14" s="46"/>
      <c r="J14" s="120"/>
      <c r="K14" s="45"/>
      <c r="N14" s="49"/>
    </row>
    <row r="15" spans="2:14" s="1" customFormat="1" ht="21" customHeight="1" x14ac:dyDescent="0.2">
      <c r="B15" s="329" t="s">
        <v>283</v>
      </c>
      <c r="C15" s="329"/>
      <c r="D15" s="341" t="s">
        <v>306</v>
      </c>
      <c r="E15" s="341"/>
      <c r="F15" s="329" t="s">
        <v>301</v>
      </c>
      <c r="G15" s="329"/>
      <c r="H15" s="242">
        <v>22500</v>
      </c>
      <c r="I15" s="46"/>
      <c r="J15" s="221"/>
      <c r="K15" s="45"/>
      <c r="L15" s="49"/>
      <c r="M15" s="45"/>
      <c r="N15" s="49"/>
    </row>
    <row r="16" spans="2:14" ht="3.75" customHeight="1" x14ac:dyDescent="0.25">
      <c r="B16" s="20"/>
      <c r="C16" s="7"/>
      <c r="D16" s="7"/>
      <c r="E16" s="24"/>
      <c r="F16" s="25"/>
      <c r="G16" s="220"/>
      <c r="H16" s="25"/>
      <c r="L16" s="49"/>
      <c r="M16" s="45"/>
    </row>
    <row r="17" spans="1:21" s="1" customFormat="1" ht="18.75" customHeight="1" x14ac:dyDescent="0.25">
      <c r="B17" s="329" t="s">
        <v>282</v>
      </c>
      <c r="C17" s="329"/>
      <c r="D17" s="330" t="s">
        <v>291</v>
      </c>
      <c r="E17" s="330"/>
      <c r="F17" s="329" t="s">
        <v>294</v>
      </c>
      <c r="G17" s="329"/>
      <c r="H17" s="232">
        <f>VLOOKUP($D$17,$T$23:$U$32,2,FALSE)</f>
        <v>0.7</v>
      </c>
      <c r="I17" s="46"/>
      <c r="J17" s="221"/>
      <c r="K17" s="45"/>
      <c r="L17"/>
      <c r="M17"/>
      <c r="N17" s="49"/>
    </row>
    <row r="18" spans="1:21" ht="3.75" customHeight="1" x14ac:dyDescent="0.25">
      <c r="B18" s="231"/>
      <c r="C18" s="227"/>
      <c r="D18" s="227"/>
      <c r="E18" s="228"/>
      <c r="F18" s="229"/>
      <c r="G18" s="230"/>
      <c r="H18" s="229"/>
      <c r="L18" s="49"/>
      <c r="M18" s="45"/>
    </row>
    <row r="19" spans="1:21" ht="63" customHeight="1" x14ac:dyDescent="0.25">
      <c r="B19" s="334" t="s">
        <v>177</v>
      </c>
      <c r="C19" s="335"/>
      <c r="D19" s="226" t="s">
        <v>279</v>
      </c>
      <c r="E19" s="226" t="s">
        <v>178</v>
      </c>
      <c r="F19" s="226" t="s">
        <v>179</v>
      </c>
      <c r="G19" s="226" t="s">
        <v>280</v>
      </c>
      <c r="H19" s="226" t="s">
        <v>281</v>
      </c>
      <c r="M19" s="160" t="s">
        <v>180</v>
      </c>
      <c r="N19" s="160" t="s">
        <v>181</v>
      </c>
      <c r="O19" s="160" t="s">
        <v>182</v>
      </c>
      <c r="P19" s="160" t="s">
        <v>183</v>
      </c>
      <c r="Q19" s="160" t="s">
        <v>184</v>
      </c>
      <c r="R19" s="160" t="s">
        <v>185</v>
      </c>
    </row>
    <row r="20" spans="1:21" ht="18" customHeight="1" x14ac:dyDescent="0.25">
      <c r="B20" s="251" t="s">
        <v>38</v>
      </c>
      <c r="C20" s="252"/>
      <c r="D20" s="63">
        <v>2500</v>
      </c>
      <c r="E20" s="56" t="s">
        <v>199</v>
      </c>
      <c r="F20" s="161">
        <f t="shared" ref="F20:F26" si="0">VLOOKUP(E20,$L$20:$R$56,4)</f>
        <v>1.4999999999999999E-2</v>
      </c>
      <c r="G20" s="161">
        <f t="shared" ref="G20:G33" si="1">VLOOKUP(E20,$L$20:$R$56,5)</f>
        <v>0.02</v>
      </c>
      <c r="H20" s="161">
        <f t="shared" ref="H20:H33" si="2">VLOOKUP(E20,$L$20:$R$56,6)</f>
        <v>0.02</v>
      </c>
      <c r="M20" s="163"/>
      <c r="N20" s="163"/>
      <c r="O20" s="164"/>
      <c r="P20" s="163"/>
      <c r="Q20" s="163"/>
      <c r="R20" s="163"/>
    </row>
    <row r="21" spans="1:21" ht="18" customHeight="1" x14ac:dyDescent="0.25">
      <c r="B21" s="251" t="s">
        <v>196</v>
      </c>
      <c r="C21" s="252"/>
      <c r="D21" s="63">
        <v>2500</v>
      </c>
      <c r="E21" s="56" t="s">
        <v>220</v>
      </c>
      <c r="F21" s="161">
        <f t="shared" si="0"/>
        <v>0.6</v>
      </c>
      <c r="G21" s="161">
        <f t="shared" si="1"/>
        <v>0.8</v>
      </c>
      <c r="H21" s="161">
        <f t="shared" si="2"/>
        <v>0.92</v>
      </c>
      <c r="L21" s="162" t="s">
        <v>187</v>
      </c>
      <c r="M21" s="166"/>
      <c r="N21" s="166"/>
      <c r="O21" s="166"/>
      <c r="P21" s="166"/>
      <c r="Q21" s="166"/>
      <c r="R21" s="166"/>
      <c r="T21" s="233" t="s">
        <v>286</v>
      </c>
      <c r="U21" s="233" t="s">
        <v>290</v>
      </c>
    </row>
    <row r="22" spans="1:21" ht="18" customHeight="1" x14ac:dyDescent="0.25">
      <c r="B22" s="251" t="s">
        <v>303</v>
      </c>
      <c r="C22" s="252"/>
      <c r="D22" s="63">
        <v>1350</v>
      </c>
      <c r="E22" s="56" t="s">
        <v>186</v>
      </c>
      <c r="F22" s="161">
        <f t="shared" si="0"/>
        <v>0.05</v>
      </c>
      <c r="G22" s="161">
        <f t="shared" si="1"/>
        <v>0.03</v>
      </c>
      <c r="H22" s="161">
        <f t="shared" si="2"/>
        <v>0.03</v>
      </c>
      <c r="L22" s="165" t="s">
        <v>188</v>
      </c>
      <c r="M22" s="166">
        <v>0.73</v>
      </c>
      <c r="N22" s="166">
        <v>0.88</v>
      </c>
      <c r="O22" s="166">
        <v>0.71</v>
      </c>
      <c r="P22" s="166">
        <v>0.98</v>
      </c>
      <c r="Q22" s="166">
        <v>0.96</v>
      </c>
      <c r="R22" s="166">
        <v>0.77</v>
      </c>
      <c r="T22" s="162" t="s">
        <v>187</v>
      </c>
      <c r="U22" s="162">
        <v>0</v>
      </c>
    </row>
    <row r="23" spans="1:21" ht="18" customHeight="1" x14ac:dyDescent="0.25">
      <c r="B23" s="251" t="s">
        <v>304</v>
      </c>
      <c r="C23" s="252"/>
      <c r="D23" s="63">
        <v>450</v>
      </c>
      <c r="E23" s="56" t="s">
        <v>193</v>
      </c>
      <c r="F23" s="161">
        <f t="shared" si="0"/>
        <v>0.18</v>
      </c>
      <c r="G23" s="161">
        <f t="shared" si="1"/>
        <v>0.12</v>
      </c>
      <c r="H23" s="161">
        <f t="shared" si="2"/>
        <v>7.0000000000000007E-2</v>
      </c>
      <c r="L23" s="165" t="s">
        <v>190</v>
      </c>
      <c r="M23" s="166">
        <v>0.79</v>
      </c>
      <c r="N23" s="166">
        <v>0.98</v>
      </c>
      <c r="O23" s="166">
        <v>0.83</v>
      </c>
      <c r="P23" s="166">
        <v>1.03</v>
      </c>
      <c r="Q23" s="166">
        <v>0.98</v>
      </c>
      <c r="R23" s="166">
        <v>0.8</v>
      </c>
      <c r="T23" t="s">
        <v>287</v>
      </c>
      <c r="U23">
        <v>0.6</v>
      </c>
    </row>
    <row r="24" spans="1:21" ht="18" customHeight="1" x14ac:dyDescent="0.25">
      <c r="B24" s="251"/>
      <c r="C24" s="252"/>
      <c r="D24" s="63"/>
      <c r="E24" s="56" t="s">
        <v>187</v>
      </c>
      <c r="F24" s="161">
        <f t="shared" si="0"/>
        <v>0</v>
      </c>
      <c r="G24" s="161">
        <f t="shared" si="1"/>
        <v>0</v>
      </c>
      <c r="H24" s="161">
        <f t="shared" si="2"/>
        <v>0</v>
      </c>
      <c r="L24" s="166" t="s">
        <v>191</v>
      </c>
      <c r="M24" s="166">
        <v>0.03</v>
      </c>
      <c r="N24" s="166">
        <v>0.03</v>
      </c>
      <c r="O24" s="166">
        <v>0.03</v>
      </c>
      <c r="P24" s="166">
        <v>0.04</v>
      </c>
      <c r="Q24" s="166">
        <v>0.05</v>
      </c>
      <c r="R24" s="166">
        <v>7.0000000000000007E-2</v>
      </c>
      <c r="T24" t="s">
        <v>288</v>
      </c>
      <c r="U24">
        <v>0.6</v>
      </c>
    </row>
    <row r="25" spans="1:21" ht="18" customHeight="1" x14ac:dyDescent="0.25">
      <c r="B25" s="251"/>
      <c r="C25" s="252"/>
      <c r="D25" s="63"/>
      <c r="E25" s="56" t="s">
        <v>187</v>
      </c>
      <c r="F25" s="161">
        <f t="shared" si="0"/>
        <v>0</v>
      </c>
      <c r="G25" s="161">
        <f t="shared" si="1"/>
        <v>0</v>
      </c>
      <c r="H25" s="161">
        <f t="shared" si="2"/>
        <v>0</v>
      </c>
      <c r="L25" s="166" t="s">
        <v>192</v>
      </c>
      <c r="M25" s="166">
        <v>0.01</v>
      </c>
      <c r="N25" s="166">
        <v>0.01</v>
      </c>
      <c r="O25" s="166">
        <v>0.02</v>
      </c>
      <c r="P25" s="166">
        <v>0.02</v>
      </c>
      <c r="Q25" s="166">
        <v>0.02</v>
      </c>
      <c r="R25" s="166">
        <v>0.03</v>
      </c>
      <c r="T25" t="s">
        <v>289</v>
      </c>
      <c r="U25">
        <v>0.8</v>
      </c>
    </row>
    <row r="26" spans="1:21" ht="18" customHeight="1" x14ac:dyDescent="0.25">
      <c r="B26" s="251"/>
      <c r="C26" s="252"/>
      <c r="D26" s="63"/>
      <c r="E26" s="56" t="s">
        <v>187</v>
      </c>
      <c r="F26" s="161">
        <f t="shared" si="0"/>
        <v>0</v>
      </c>
      <c r="G26" s="161">
        <f t="shared" si="1"/>
        <v>0</v>
      </c>
      <c r="H26" s="161">
        <f t="shared" si="2"/>
        <v>0</v>
      </c>
      <c r="L26" s="166" t="s">
        <v>194</v>
      </c>
      <c r="M26" s="166">
        <v>0.08</v>
      </c>
      <c r="N26" s="166">
        <v>0.24</v>
      </c>
      <c r="O26" s="166">
        <v>0.56999999999999995</v>
      </c>
      <c r="P26" s="166">
        <v>0.69</v>
      </c>
      <c r="Q26" s="166">
        <v>0.71</v>
      </c>
      <c r="R26" s="166">
        <v>0.73</v>
      </c>
      <c r="T26" t="s">
        <v>291</v>
      </c>
      <c r="U26">
        <v>0.7</v>
      </c>
    </row>
    <row r="27" spans="1:21" ht="18" customHeight="1" x14ac:dyDescent="0.25">
      <c r="B27" s="251"/>
      <c r="C27" s="252"/>
      <c r="D27" s="63"/>
      <c r="E27" s="56" t="s">
        <v>187</v>
      </c>
      <c r="F27" s="161">
        <f t="shared" ref="F27:F32" si="3">VLOOKUP(E27,$L$20:$R$57,4)</f>
        <v>0</v>
      </c>
      <c r="G27" s="161">
        <f t="shared" si="1"/>
        <v>0</v>
      </c>
      <c r="H27" s="161">
        <f t="shared" si="2"/>
        <v>0</v>
      </c>
      <c r="L27" s="166" t="s">
        <v>195</v>
      </c>
      <c r="M27" s="166">
        <v>0.02</v>
      </c>
      <c r="N27" s="166">
        <v>0.06</v>
      </c>
      <c r="O27" s="166">
        <v>0.14000000000000001</v>
      </c>
      <c r="P27" s="166">
        <v>0.37</v>
      </c>
      <c r="Q27" s="166">
        <v>0.6</v>
      </c>
      <c r="R27" s="166">
        <v>0.65</v>
      </c>
      <c r="T27" t="s">
        <v>292</v>
      </c>
      <c r="U27">
        <v>1</v>
      </c>
    </row>
    <row r="28" spans="1:21" ht="18" customHeight="1" x14ac:dyDescent="0.25">
      <c r="B28" s="251"/>
      <c r="C28" s="252"/>
      <c r="D28" s="63"/>
      <c r="E28" s="56" t="s">
        <v>187</v>
      </c>
      <c r="F28" s="161">
        <f t="shared" si="3"/>
        <v>0</v>
      </c>
      <c r="G28" s="161">
        <f t="shared" si="1"/>
        <v>0</v>
      </c>
      <c r="H28" s="161">
        <f t="shared" si="2"/>
        <v>0</v>
      </c>
      <c r="L28" s="166" t="s">
        <v>197</v>
      </c>
      <c r="M28" s="166">
        <v>0.36</v>
      </c>
      <c r="N28" s="166">
        <v>0.44</v>
      </c>
      <c r="O28" s="166">
        <v>0.31</v>
      </c>
      <c r="P28" s="166">
        <v>0.28999999999999998</v>
      </c>
      <c r="Q28" s="166">
        <v>0.39</v>
      </c>
      <c r="R28" s="166">
        <v>0.25</v>
      </c>
      <c r="T28" t="s">
        <v>293</v>
      </c>
      <c r="U28">
        <v>1</v>
      </c>
    </row>
    <row r="29" spans="1:21" ht="18" customHeight="1" x14ac:dyDescent="0.25">
      <c r="B29" s="251"/>
      <c r="C29" s="252"/>
      <c r="D29" s="63"/>
      <c r="E29" s="56" t="s">
        <v>187</v>
      </c>
      <c r="F29" s="161">
        <f t="shared" si="3"/>
        <v>0</v>
      </c>
      <c r="G29" s="161">
        <f t="shared" si="1"/>
        <v>0</v>
      </c>
      <c r="H29" s="161">
        <f t="shared" si="2"/>
        <v>0</v>
      </c>
      <c r="L29" s="166" t="s">
        <v>198</v>
      </c>
      <c r="M29" s="166">
        <v>0.1</v>
      </c>
      <c r="N29" s="166">
        <v>0.05</v>
      </c>
      <c r="O29" s="166">
        <v>0.06</v>
      </c>
      <c r="P29" s="166">
        <v>7.0000000000000007E-2</v>
      </c>
      <c r="Q29" s="166">
        <v>0.09</v>
      </c>
      <c r="R29" s="166">
        <v>0.08</v>
      </c>
      <c r="T29" s="238" t="s">
        <v>297</v>
      </c>
      <c r="U29" s="240" t="s">
        <v>298</v>
      </c>
    </row>
    <row r="30" spans="1:21" ht="18" customHeight="1" x14ac:dyDescent="0.25">
      <c r="B30" s="251"/>
      <c r="C30" s="252"/>
      <c r="D30" s="63"/>
      <c r="E30" s="56" t="s">
        <v>187</v>
      </c>
      <c r="F30" s="161">
        <f t="shared" si="3"/>
        <v>0</v>
      </c>
      <c r="G30" s="161">
        <f t="shared" si="1"/>
        <v>0</v>
      </c>
      <c r="H30" s="161">
        <f t="shared" si="2"/>
        <v>0</v>
      </c>
      <c r="L30" s="166" t="s">
        <v>199</v>
      </c>
      <c r="M30" s="166">
        <v>0.01</v>
      </c>
      <c r="N30" s="166">
        <v>0.01</v>
      </c>
      <c r="O30" s="166">
        <v>1.4999999999999999E-2</v>
      </c>
      <c r="P30" s="166">
        <v>0.02</v>
      </c>
      <c r="Q30" s="166">
        <v>0.02</v>
      </c>
      <c r="R30" s="166">
        <v>0.02</v>
      </c>
      <c r="T30" s="238" t="s">
        <v>300</v>
      </c>
      <c r="U30" s="241">
        <v>1</v>
      </c>
    </row>
    <row r="31" spans="1:21" ht="18" customHeight="1" x14ac:dyDescent="0.25">
      <c r="A31" s="1"/>
      <c r="B31" s="251"/>
      <c r="C31" s="252"/>
      <c r="D31" s="63"/>
      <c r="E31" s="56" t="s">
        <v>187</v>
      </c>
      <c r="F31" s="161">
        <f t="shared" si="3"/>
        <v>0</v>
      </c>
      <c r="G31" s="161">
        <f t="shared" si="1"/>
        <v>0</v>
      </c>
      <c r="H31" s="161">
        <f t="shared" si="2"/>
        <v>0</v>
      </c>
      <c r="L31" s="166" t="s">
        <v>200</v>
      </c>
      <c r="M31" s="166">
        <v>0.02</v>
      </c>
      <c r="N31" s="166">
        <v>0.02</v>
      </c>
      <c r="O31" s="166">
        <v>0.03</v>
      </c>
      <c r="P31" s="166">
        <v>0.03</v>
      </c>
      <c r="Q31" s="166">
        <v>0.04</v>
      </c>
      <c r="R31" s="166">
        <v>0.05</v>
      </c>
      <c r="T31" s="238" t="s">
        <v>299</v>
      </c>
      <c r="U31" s="241">
        <v>2</v>
      </c>
    </row>
    <row r="32" spans="1:21" ht="18" customHeight="1" x14ac:dyDescent="0.25">
      <c r="A32" s="1"/>
      <c r="B32" s="251"/>
      <c r="C32" s="252"/>
      <c r="D32" s="63"/>
      <c r="E32" s="56" t="s">
        <v>187</v>
      </c>
      <c r="F32" s="161">
        <f t="shared" si="3"/>
        <v>0</v>
      </c>
      <c r="G32" s="161">
        <f t="shared" si="1"/>
        <v>0</v>
      </c>
      <c r="H32" s="161">
        <f t="shared" si="2"/>
        <v>0</v>
      </c>
      <c r="L32" s="166" t="s">
        <v>189</v>
      </c>
      <c r="M32" s="166">
        <v>0.1</v>
      </c>
      <c r="N32" s="166">
        <v>7.0000000000000007E-2</v>
      </c>
      <c r="O32" s="166">
        <v>0.05</v>
      </c>
      <c r="P32" s="166">
        <v>0.04</v>
      </c>
      <c r="Q32" s="166">
        <v>0.04</v>
      </c>
      <c r="R32" s="166">
        <v>0.04</v>
      </c>
      <c r="T32" s="238" t="s">
        <v>296</v>
      </c>
      <c r="U32" s="241">
        <v>0.6</v>
      </c>
    </row>
    <row r="33" spans="1:21" ht="18" customHeight="1" x14ac:dyDescent="0.25">
      <c r="A33" s="1"/>
      <c r="B33" s="251"/>
      <c r="C33" s="252"/>
      <c r="D33" s="63"/>
      <c r="E33" s="56" t="s">
        <v>187</v>
      </c>
      <c r="F33" s="161">
        <f>VLOOKUP(E33,$L$20:$R$56,4)</f>
        <v>0</v>
      </c>
      <c r="G33" s="161">
        <f t="shared" si="1"/>
        <v>0</v>
      </c>
      <c r="H33" s="161">
        <f t="shared" si="2"/>
        <v>0</v>
      </c>
      <c r="L33" s="166" t="s">
        <v>201</v>
      </c>
      <c r="M33" s="166">
        <v>0.14000000000000001</v>
      </c>
      <c r="N33" s="166">
        <v>0.35</v>
      </c>
      <c r="O33" s="166">
        <v>0.55000000000000004</v>
      </c>
      <c r="P33" s="166">
        <v>0.72</v>
      </c>
      <c r="Q33" s="166">
        <v>0.7</v>
      </c>
      <c r="R33" s="166">
        <v>0.65</v>
      </c>
      <c r="T33" s="239"/>
      <c r="U33" s="237"/>
    </row>
    <row r="34" spans="1:21" ht="16.5" customHeight="1" x14ac:dyDescent="0.25">
      <c r="B34" s="331" t="s">
        <v>284</v>
      </c>
      <c r="C34" s="332"/>
      <c r="D34" s="332"/>
      <c r="E34" s="333"/>
      <c r="F34" s="161">
        <f>SUMPRODUCT($D$20:$D$33,F20:F33)</f>
        <v>1686</v>
      </c>
      <c r="G34" s="161">
        <f>SUMPRODUCT($D$20:$D$33,G20:G33)</f>
        <v>2144.5</v>
      </c>
      <c r="H34" s="161">
        <f>SUMPRODUCT($D$20:$D$33,H20:H33)</f>
        <v>2422</v>
      </c>
      <c r="L34" s="166" t="s">
        <v>202</v>
      </c>
      <c r="M34" s="166">
        <v>0.03</v>
      </c>
      <c r="N34" s="166">
        <v>0.04</v>
      </c>
      <c r="O34" s="166">
        <v>0.11</v>
      </c>
      <c r="P34" s="166">
        <v>0.17</v>
      </c>
      <c r="Q34" s="166">
        <v>0.24</v>
      </c>
      <c r="R34" s="166">
        <v>0.35</v>
      </c>
    </row>
    <row r="35" spans="1:21" ht="17.25" customHeight="1" x14ac:dyDescent="0.25">
      <c r="A35" s="1"/>
      <c r="B35" s="331" t="s">
        <v>285</v>
      </c>
      <c r="C35" s="332"/>
      <c r="D35" s="332"/>
      <c r="E35" s="333"/>
      <c r="F35" s="234">
        <f>IFERROR(0.049*$H$15/F34,0)</f>
        <v>0.65391459074733094</v>
      </c>
      <c r="G35" s="234">
        <f t="shared" ref="G35" si="4">IFERROR(0.049*$H$15/G34,0)</f>
        <v>0.51410585217999538</v>
      </c>
      <c r="H35" s="234">
        <f t="shared" ref="H35" si="5">IFERROR(0.049*$H$15/H34,0)</f>
        <v>0.4552023121387283</v>
      </c>
      <c r="L35" s="166" t="s">
        <v>203</v>
      </c>
      <c r="M35" s="166">
        <v>7.0000000000000007E-2</v>
      </c>
      <c r="N35" s="166">
        <v>0.31</v>
      </c>
      <c r="O35" s="166">
        <v>0.49</v>
      </c>
      <c r="P35" s="166">
        <v>0.75</v>
      </c>
      <c r="Q35" s="166">
        <v>0.7</v>
      </c>
      <c r="R35" s="166">
        <v>0.6</v>
      </c>
    </row>
    <row r="36" spans="1:21" ht="19.5" customHeight="1" x14ac:dyDescent="0.25">
      <c r="B36" s="337"/>
      <c r="C36" s="338"/>
      <c r="D36" s="235"/>
      <c r="E36" s="236"/>
      <c r="F36" s="205"/>
      <c r="G36" s="205"/>
      <c r="H36" s="205"/>
      <c r="L36" s="166" t="s">
        <v>204</v>
      </c>
      <c r="M36" s="166">
        <v>0.15</v>
      </c>
      <c r="N36" s="166">
        <v>0.11</v>
      </c>
      <c r="O36" s="166">
        <v>0.1</v>
      </c>
      <c r="P36" s="166">
        <v>7.0000000000000007E-2</v>
      </c>
      <c r="Q36" s="166">
        <v>0.06</v>
      </c>
      <c r="R36" s="166">
        <v>7.0000000000000007E-2</v>
      </c>
    </row>
    <row r="37" spans="1:21" ht="17.25" customHeight="1" x14ac:dyDescent="0.25">
      <c r="B37" s="225" t="s">
        <v>295</v>
      </c>
      <c r="C37" s="46"/>
      <c r="D37" s="159">
        <f>H41</f>
        <v>0</v>
      </c>
      <c r="E37" s="48" t="str">
        <f>IF(AND(F58&lt;=H41,G58&lt;=H41,H58&lt;=H41),"YES","NO")</f>
        <v>YES</v>
      </c>
      <c r="F37" s="223"/>
      <c r="G37" s="223"/>
      <c r="H37" s="223"/>
      <c r="L37" s="166" t="s">
        <v>205</v>
      </c>
      <c r="M37" s="166">
        <v>0.18</v>
      </c>
      <c r="N37" s="166">
        <v>0.06</v>
      </c>
      <c r="O37" s="166">
        <v>0.04</v>
      </c>
      <c r="P37" s="166">
        <v>0.03</v>
      </c>
      <c r="Q37" s="166">
        <v>0.02</v>
      </c>
      <c r="R37" s="166">
        <v>0.02</v>
      </c>
    </row>
    <row r="38" spans="1:21" ht="22.5" customHeight="1" x14ac:dyDescent="0.25">
      <c r="B38" s="225" t="s">
        <v>44</v>
      </c>
      <c r="C38" s="49"/>
      <c r="D38" s="339" t="s">
        <v>176</v>
      </c>
      <c r="E38" s="314"/>
      <c r="F38" s="224"/>
      <c r="G38" s="46"/>
      <c r="H38" s="46"/>
      <c r="L38" s="166" t="s">
        <v>206</v>
      </c>
      <c r="M38" s="166">
        <v>0.04</v>
      </c>
      <c r="N38" s="166">
        <v>0.04</v>
      </c>
      <c r="O38" s="166">
        <v>0.03</v>
      </c>
      <c r="P38" s="166">
        <v>0.03</v>
      </c>
      <c r="Q38" s="166">
        <v>0.02</v>
      </c>
      <c r="R38" s="166">
        <v>0.02</v>
      </c>
    </row>
    <row r="39" spans="1:21" ht="21" customHeight="1" x14ac:dyDescent="0.25">
      <c r="B39" s="329" t="s">
        <v>283</v>
      </c>
      <c r="C39" s="329"/>
      <c r="D39" s="340"/>
      <c r="E39" s="340"/>
      <c r="F39" s="329" t="s">
        <v>301</v>
      </c>
      <c r="G39" s="329"/>
      <c r="H39" s="242"/>
      <c r="L39" s="166" t="s">
        <v>193</v>
      </c>
      <c r="M39" s="166">
        <v>0.35</v>
      </c>
      <c r="N39" s="166">
        <v>0.25</v>
      </c>
      <c r="O39" s="166">
        <v>0.18</v>
      </c>
      <c r="P39" s="166">
        <v>0.12</v>
      </c>
      <c r="Q39" s="166">
        <v>7.0000000000000007E-2</v>
      </c>
      <c r="R39" s="166">
        <v>0.04</v>
      </c>
    </row>
    <row r="40" spans="1:21" ht="6.75" customHeight="1" x14ac:dyDescent="0.25">
      <c r="B40" s="20"/>
      <c r="C40" s="7"/>
      <c r="D40" s="7"/>
      <c r="E40" s="24"/>
      <c r="F40" s="25"/>
      <c r="G40" s="222"/>
      <c r="H40" s="25"/>
      <c r="L40" s="166" t="s">
        <v>186</v>
      </c>
      <c r="M40" s="166">
        <v>0.1</v>
      </c>
      <c r="N40" s="166">
        <v>0.08</v>
      </c>
      <c r="O40" s="166">
        <v>0.05</v>
      </c>
      <c r="P40" s="166">
        <v>0.03</v>
      </c>
      <c r="Q40" s="166">
        <v>0.03</v>
      </c>
      <c r="R40" s="166">
        <v>0.03</v>
      </c>
    </row>
    <row r="41" spans="1:21" ht="19.5" customHeight="1" x14ac:dyDescent="0.25">
      <c r="B41" s="329" t="s">
        <v>282</v>
      </c>
      <c r="C41" s="329"/>
      <c r="D41" s="330" t="s">
        <v>187</v>
      </c>
      <c r="E41" s="330"/>
      <c r="F41" s="329" t="s">
        <v>294</v>
      </c>
      <c r="G41" s="329"/>
      <c r="H41" s="232">
        <f>VLOOKUP($D$41,$T$22:$U$32,2,FALSE)</f>
        <v>0</v>
      </c>
      <c r="I41" s="118"/>
      <c r="J41" s="118"/>
      <c r="L41" s="166" t="s">
        <v>207</v>
      </c>
      <c r="M41" s="166">
        <v>0.02</v>
      </c>
      <c r="N41" s="166">
        <v>0.03</v>
      </c>
      <c r="O41" s="166">
        <v>0.03</v>
      </c>
      <c r="P41" s="166">
        <v>0.03</v>
      </c>
      <c r="Q41" s="166">
        <v>0.03</v>
      </c>
      <c r="R41" s="166">
        <v>0.02</v>
      </c>
    </row>
    <row r="42" spans="1:21" ht="6.75" customHeight="1" x14ac:dyDescent="0.25">
      <c r="B42" s="231"/>
      <c r="C42" s="227"/>
      <c r="D42" s="227"/>
      <c r="E42" s="228"/>
      <c r="F42" s="229"/>
      <c r="G42" s="230"/>
      <c r="H42" s="229"/>
      <c r="I42" s="123"/>
      <c r="J42" s="118"/>
      <c r="K42" s="45"/>
      <c r="L42" s="166" t="s">
        <v>208</v>
      </c>
      <c r="M42" s="166">
        <v>0.01</v>
      </c>
      <c r="N42" s="166">
        <v>0.01</v>
      </c>
      <c r="O42" s="166">
        <v>0.01</v>
      </c>
      <c r="P42" s="166">
        <v>0.01</v>
      </c>
      <c r="Q42" s="166">
        <v>0.2</v>
      </c>
      <c r="R42" s="166">
        <v>0.2</v>
      </c>
    </row>
    <row r="43" spans="1:21" ht="60.75" customHeight="1" x14ac:dyDescent="0.25">
      <c r="B43" s="334" t="s">
        <v>177</v>
      </c>
      <c r="C43" s="335"/>
      <c r="D43" s="226" t="s">
        <v>279</v>
      </c>
      <c r="E43" s="226" t="s">
        <v>178</v>
      </c>
      <c r="F43" s="226" t="s">
        <v>179</v>
      </c>
      <c r="G43" s="226" t="s">
        <v>280</v>
      </c>
      <c r="H43" s="226" t="s">
        <v>281</v>
      </c>
      <c r="I43" s="28"/>
      <c r="L43" s="166" t="s">
        <v>209</v>
      </c>
      <c r="M43" s="166">
        <v>0.47</v>
      </c>
      <c r="N43" s="166">
        <v>0.5</v>
      </c>
      <c r="O43" s="166">
        <v>0.52</v>
      </c>
      <c r="P43" s="166">
        <v>0.76</v>
      </c>
      <c r="Q43" s="166">
        <v>0.86</v>
      </c>
      <c r="R43" s="166">
        <v>0.81</v>
      </c>
    </row>
    <row r="44" spans="1:21" ht="18" customHeight="1" x14ac:dyDescent="0.25">
      <c r="B44" s="251"/>
      <c r="C44" s="336"/>
      <c r="D44" s="63"/>
      <c r="E44" s="56" t="s">
        <v>187</v>
      </c>
      <c r="F44" s="161">
        <f t="shared" ref="F44:F50" si="6">VLOOKUP(E44,$L$20:$R$56,4)</f>
        <v>0</v>
      </c>
      <c r="G44" s="161">
        <f t="shared" ref="G44:G56" si="7">VLOOKUP(E44,$L$20:$R$56,5)</f>
        <v>0</v>
      </c>
      <c r="H44" s="161">
        <f t="shared" ref="H44:H56" si="8">VLOOKUP(E44,$L$20:$R$56,6)</f>
        <v>0</v>
      </c>
      <c r="L44" s="166" t="s">
        <v>210</v>
      </c>
      <c r="M44" s="166">
        <v>0.49</v>
      </c>
      <c r="N44" s="166">
        <v>0.55000000000000004</v>
      </c>
      <c r="O44" s="166">
        <v>0.53</v>
      </c>
      <c r="P44" s="166">
        <v>0.8</v>
      </c>
      <c r="Q44" s="166">
        <v>0.94</v>
      </c>
      <c r="R44" s="166">
        <v>0.83</v>
      </c>
    </row>
    <row r="45" spans="1:21" ht="18" customHeight="1" x14ac:dyDescent="0.25">
      <c r="B45" s="251"/>
      <c r="C45" s="336"/>
      <c r="D45" s="63"/>
      <c r="E45" s="56" t="s">
        <v>187</v>
      </c>
      <c r="F45" s="161">
        <f t="shared" si="6"/>
        <v>0</v>
      </c>
      <c r="G45" s="161">
        <f t="shared" si="7"/>
        <v>0</v>
      </c>
      <c r="H45" s="161">
        <f t="shared" si="8"/>
        <v>0</v>
      </c>
      <c r="L45" s="166" t="s">
        <v>211</v>
      </c>
      <c r="M45" s="166">
        <v>0.28000000000000003</v>
      </c>
      <c r="N45" s="166">
        <v>0.33</v>
      </c>
      <c r="O45" s="166">
        <v>0.66</v>
      </c>
      <c r="P45" s="166">
        <v>0.73</v>
      </c>
      <c r="Q45" s="166">
        <v>0.74</v>
      </c>
      <c r="R45" s="166">
        <v>0.75</v>
      </c>
    </row>
    <row r="46" spans="1:21" ht="18" customHeight="1" x14ac:dyDescent="0.25">
      <c r="B46" s="251"/>
      <c r="C46" s="336"/>
      <c r="D46" s="63"/>
      <c r="E46" s="56" t="s">
        <v>187</v>
      </c>
      <c r="F46" s="161">
        <f t="shared" si="6"/>
        <v>0</v>
      </c>
      <c r="G46" s="161">
        <f t="shared" si="7"/>
        <v>0</v>
      </c>
      <c r="H46" s="161">
        <f t="shared" si="8"/>
        <v>0</v>
      </c>
      <c r="L46" s="166" t="s">
        <v>212</v>
      </c>
      <c r="M46" s="166">
        <v>0.27</v>
      </c>
      <c r="N46" s="166">
        <v>0.28999999999999998</v>
      </c>
      <c r="O46" s="166">
        <v>0.55000000000000004</v>
      </c>
      <c r="P46" s="166">
        <v>0.78</v>
      </c>
      <c r="Q46" s="166">
        <v>0.69</v>
      </c>
      <c r="R46" s="166">
        <v>0.53</v>
      </c>
    </row>
    <row r="47" spans="1:21" ht="18" customHeight="1" x14ac:dyDescent="0.25">
      <c r="B47" s="251"/>
      <c r="C47" s="336"/>
      <c r="D47" s="63"/>
      <c r="E47" s="56" t="s">
        <v>187</v>
      </c>
      <c r="F47" s="161">
        <f t="shared" si="6"/>
        <v>0</v>
      </c>
      <c r="G47" s="161">
        <f t="shared" si="7"/>
        <v>0</v>
      </c>
      <c r="H47" s="161">
        <f t="shared" si="8"/>
        <v>0</v>
      </c>
      <c r="L47" s="166" t="s">
        <v>213</v>
      </c>
      <c r="M47" s="166">
        <v>0.28999999999999998</v>
      </c>
      <c r="N47" s="166">
        <v>0.35</v>
      </c>
      <c r="O47" s="166">
        <v>0.66</v>
      </c>
      <c r="P47" s="166">
        <v>0.63</v>
      </c>
      <c r="Q47" s="166">
        <v>0.44</v>
      </c>
      <c r="R47" s="166">
        <v>0.34</v>
      </c>
    </row>
    <row r="48" spans="1:21" ht="18" customHeight="1" x14ac:dyDescent="0.25">
      <c r="B48" s="251"/>
      <c r="C48" s="252"/>
      <c r="D48" s="63"/>
      <c r="E48" s="56" t="s">
        <v>187</v>
      </c>
      <c r="F48" s="161">
        <f t="shared" si="6"/>
        <v>0</v>
      </c>
      <c r="G48" s="161">
        <f t="shared" si="7"/>
        <v>0</v>
      </c>
      <c r="H48" s="161">
        <f t="shared" si="8"/>
        <v>0</v>
      </c>
      <c r="L48" s="166" t="s">
        <v>214</v>
      </c>
      <c r="M48" s="166">
        <v>0.78</v>
      </c>
      <c r="N48" s="166">
        <v>0.92</v>
      </c>
      <c r="O48" s="166">
        <v>0.79</v>
      </c>
      <c r="P48" s="166">
        <v>1</v>
      </c>
      <c r="Q48" s="166">
        <v>1.03</v>
      </c>
      <c r="R48" s="166">
        <v>1.1000000000000001</v>
      </c>
    </row>
    <row r="49" spans="2:19" ht="18" customHeight="1" x14ac:dyDescent="0.25">
      <c r="B49" s="251"/>
      <c r="C49" s="252"/>
      <c r="D49" s="63"/>
      <c r="E49" s="56" t="s">
        <v>187</v>
      </c>
      <c r="F49" s="161">
        <f t="shared" si="6"/>
        <v>0</v>
      </c>
      <c r="G49" s="161">
        <f t="shared" si="7"/>
        <v>0</v>
      </c>
      <c r="H49" s="161">
        <f t="shared" si="8"/>
        <v>0</v>
      </c>
      <c r="L49" s="166" t="s">
        <v>215</v>
      </c>
      <c r="M49" s="166">
        <v>0.81</v>
      </c>
      <c r="N49" s="166">
        <v>0.94</v>
      </c>
      <c r="O49" s="166">
        <v>0.65</v>
      </c>
      <c r="P49" s="166">
        <v>0.87</v>
      </c>
      <c r="Q49" s="166">
        <v>1</v>
      </c>
      <c r="R49" s="166">
        <v>0.96</v>
      </c>
    </row>
    <row r="50" spans="2:19" ht="18" customHeight="1" x14ac:dyDescent="0.25">
      <c r="B50" s="251"/>
      <c r="C50" s="252"/>
      <c r="D50" s="63"/>
      <c r="E50" s="56" t="s">
        <v>187</v>
      </c>
      <c r="F50" s="161">
        <f t="shared" si="6"/>
        <v>0</v>
      </c>
      <c r="G50" s="161">
        <f t="shared" si="7"/>
        <v>0</v>
      </c>
      <c r="H50" s="161">
        <f t="shared" si="8"/>
        <v>0</v>
      </c>
      <c r="L50" s="166" t="s">
        <v>216</v>
      </c>
      <c r="M50" s="166">
        <v>0.7</v>
      </c>
      <c r="N50" s="166">
        <v>0.86</v>
      </c>
      <c r="O50" s="166">
        <v>0.74</v>
      </c>
      <c r="P50" s="166">
        <v>0.88</v>
      </c>
      <c r="Q50" s="166">
        <v>0.95</v>
      </c>
      <c r="R50" s="166">
        <v>0.86</v>
      </c>
    </row>
    <row r="51" spans="2:19" ht="18" customHeight="1" x14ac:dyDescent="0.25">
      <c r="B51" s="251"/>
      <c r="C51" s="252"/>
      <c r="D51" s="63"/>
      <c r="E51" s="56" t="s">
        <v>187</v>
      </c>
      <c r="F51" s="161">
        <f t="shared" ref="F51:F56" si="9">VLOOKUP(E51,$L$20:$R$57,4)</f>
        <v>0</v>
      </c>
      <c r="G51" s="161">
        <f t="shared" si="7"/>
        <v>0</v>
      </c>
      <c r="H51" s="161">
        <f t="shared" si="8"/>
        <v>0</v>
      </c>
      <c r="L51" s="166" t="s">
        <v>217</v>
      </c>
      <c r="M51" s="166">
        <v>1.2999999999999999E-2</v>
      </c>
      <c r="N51" s="166">
        <v>1.4999999999999999E-2</v>
      </c>
      <c r="O51" s="166">
        <v>0.02</v>
      </c>
      <c r="P51" s="166">
        <v>0.03</v>
      </c>
      <c r="Q51" s="166">
        <v>0.04</v>
      </c>
      <c r="R51" s="166">
        <v>0.05</v>
      </c>
    </row>
    <row r="52" spans="2:19" ht="18" customHeight="1" x14ac:dyDescent="0.25">
      <c r="B52" s="251"/>
      <c r="C52" s="252"/>
      <c r="D52" s="63"/>
      <c r="E52" s="56" t="s">
        <v>187</v>
      </c>
      <c r="F52" s="161">
        <f t="shared" si="9"/>
        <v>0</v>
      </c>
      <c r="G52" s="161">
        <f t="shared" si="7"/>
        <v>0</v>
      </c>
      <c r="H52" s="161">
        <f t="shared" si="8"/>
        <v>0</v>
      </c>
      <c r="L52" s="166" t="s">
        <v>218</v>
      </c>
      <c r="M52" s="166">
        <v>0.14000000000000001</v>
      </c>
      <c r="N52" s="166">
        <v>0.1</v>
      </c>
      <c r="O52" s="166">
        <v>0.06</v>
      </c>
      <c r="P52" s="166">
        <v>0.05</v>
      </c>
      <c r="Q52" s="166">
        <v>0.04</v>
      </c>
      <c r="R52" s="166">
        <v>0.03</v>
      </c>
    </row>
    <row r="53" spans="2:19" ht="18" customHeight="1" x14ac:dyDescent="0.25">
      <c r="B53" s="251"/>
      <c r="C53" s="252"/>
      <c r="D53" s="63"/>
      <c r="E53" s="56" t="s">
        <v>187</v>
      </c>
      <c r="F53" s="161">
        <f t="shared" si="9"/>
        <v>0</v>
      </c>
      <c r="G53" s="161">
        <f t="shared" si="7"/>
        <v>0</v>
      </c>
      <c r="H53" s="161">
        <f t="shared" si="8"/>
        <v>0</v>
      </c>
      <c r="L53" s="166" t="s">
        <v>219</v>
      </c>
      <c r="M53" s="166">
        <v>0.28000000000000003</v>
      </c>
      <c r="N53" s="166">
        <v>0.22</v>
      </c>
      <c r="O53" s="166">
        <v>0.17</v>
      </c>
      <c r="P53" s="166">
        <v>0.09</v>
      </c>
      <c r="Q53" s="166">
        <v>0.1</v>
      </c>
      <c r="R53" s="166">
        <v>0.11</v>
      </c>
    </row>
    <row r="54" spans="2:19" ht="17.25" customHeight="1" x14ac:dyDescent="0.25">
      <c r="B54" s="251"/>
      <c r="C54" s="252"/>
      <c r="D54" s="63"/>
      <c r="E54" s="56" t="s">
        <v>187</v>
      </c>
      <c r="F54" s="161">
        <f t="shared" si="9"/>
        <v>0</v>
      </c>
      <c r="G54" s="161">
        <f t="shared" si="7"/>
        <v>0</v>
      </c>
      <c r="H54" s="161">
        <f t="shared" si="8"/>
        <v>0</v>
      </c>
      <c r="K54" s="8"/>
      <c r="L54" s="166" t="s">
        <v>220</v>
      </c>
      <c r="M54" s="166">
        <v>0.52</v>
      </c>
      <c r="N54" s="166">
        <v>0.57999999999999996</v>
      </c>
      <c r="O54" s="166">
        <v>0.6</v>
      </c>
      <c r="P54" s="166">
        <v>0.8</v>
      </c>
      <c r="Q54" s="166">
        <v>0.92</v>
      </c>
      <c r="R54" s="166">
        <v>0.8</v>
      </c>
      <c r="S54" s="167"/>
    </row>
    <row r="55" spans="2:19" ht="18" customHeight="1" x14ac:dyDescent="0.25">
      <c r="B55" s="251"/>
      <c r="C55" s="252"/>
      <c r="D55" s="63"/>
      <c r="E55" s="56" t="s">
        <v>187</v>
      </c>
      <c r="F55" s="161">
        <f t="shared" si="9"/>
        <v>0</v>
      </c>
      <c r="G55" s="161">
        <f t="shared" si="7"/>
        <v>0</v>
      </c>
      <c r="H55" s="161">
        <f t="shared" si="8"/>
        <v>0</v>
      </c>
      <c r="L55" s="166" t="s">
        <v>221</v>
      </c>
      <c r="M55" s="166">
        <v>0.24</v>
      </c>
      <c r="N55" s="166">
        <v>0.19</v>
      </c>
      <c r="O55" s="166">
        <v>0.14000000000000001</v>
      </c>
      <c r="P55" s="166">
        <v>0.08</v>
      </c>
      <c r="Q55" s="166">
        <v>0.13</v>
      </c>
      <c r="R55" s="166">
        <v>0.1</v>
      </c>
    </row>
    <row r="56" spans="2:19" ht="18" customHeight="1" x14ac:dyDescent="0.25">
      <c r="B56" s="251"/>
      <c r="C56" s="252"/>
      <c r="D56" s="63"/>
      <c r="E56" s="56" t="s">
        <v>187</v>
      </c>
      <c r="F56" s="161">
        <f t="shared" si="9"/>
        <v>0</v>
      </c>
      <c r="G56" s="161">
        <f t="shared" si="7"/>
        <v>0</v>
      </c>
      <c r="H56" s="161">
        <f t="shared" si="8"/>
        <v>0</v>
      </c>
      <c r="L56" s="166" t="s">
        <v>222</v>
      </c>
      <c r="M56" s="168"/>
      <c r="N56" s="168"/>
      <c r="O56" s="166"/>
      <c r="P56" s="168"/>
      <c r="Q56" s="168"/>
      <c r="R56" s="168"/>
    </row>
    <row r="57" spans="2:19" ht="18" customHeight="1" x14ac:dyDescent="0.25">
      <c r="B57" s="331" t="s">
        <v>284</v>
      </c>
      <c r="C57" s="332"/>
      <c r="D57" s="332"/>
      <c r="E57" s="333"/>
      <c r="F57" s="161">
        <f>SUMPRODUCT($D$44:$D$56,F44:F56)</f>
        <v>0</v>
      </c>
      <c r="G57" s="161">
        <f>SUMPRODUCT($D$44:$D$56,G44:G56)</f>
        <v>0</v>
      </c>
      <c r="H57" s="161">
        <f>SUMPRODUCT($D$44:$D$56,H44:H56)</f>
        <v>0</v>
      </c>
      <c r="L57" s="166" t="s">
        <v>223</v>
      </c>
      <c r="M57" s="166">
        <v>0.3</v>
      </c>
      <c r="N57" s="166">
        <v>0.4</v>
      </c>
      <c r="O57" s="166">
        <v>0.5</v>
      </c>
      <c r="P57" s="166">
        <v>0.5</v>
      </c>
      <c r="Q57" s="166">
        <v>0.5</v>
      </c>
      <c r="R57" s="166">
        <v>0.4</v>
      </c>
    </row>
    <row r="58" spans="2:19" ht="17.25" customHeight="1" x14ac:dyDescent="0.25">
      <c r="B58" s="331" t="s">
        <v>285</v>
      </c>
      <c r="C58" s="332"/>
      <c r="D58" s="332"/>
      <c r="E58" s="333"/>
      <c r="F58" s="234">
        <f>IFERROR(0.049*$H$39/F57,0)</f>
        <v>0</v>
      </c>
      <c r="G58" s="234">
        <f>IFERROR(0.049*$H$39/G57,0)</f>
        <v>0</v>
      </c>
      <c r="H58" s="234">
        <f>IFERROR(0.049*$H$39/H57,0)</f>
        <v>0</v>
      </c>
      <c r="L58" s="167"/>
      <c r="M58" s="167"/>
      <c r="N58" s="167"/>
      <c r="O58" s="167"/>
      <c r="P58" s="167"/>
      <c r="Q58" s="167"/>
      <c r="R58" s="167"/>
    </row>
    <row r="59" spans="2:19" x14ac:dyDescent="0.25">
      <c r="B59" s="243" t="s">
        <v>305</v>
      </c>
      <c r="C59" s="243"/>
      <c r="D59" s="235"/>
      <c r="E59" s="236"/>
      <c r="F59" s="205"/>
      <c r="G59" s="205"/>
      <c r="H59" s="205"/>
    </row>
    <row r="60" spans="2:19" ht="15.75" thickBot="1" x14ac:dyDescent="0.3">
      <c r="B60" s="11"/>
      <c r="C60" s="169"/>
      <c r="D60" s="170"/>
      <c r="E60" s="171"/>
      <c r="F60" s="172"/>
      <c r="G60" s="173"/>
      <c r="H60" s="173"/>
    </row>
    <row r="61" spans="2:19" ht="15.75" thickTop="1" x14ac:dyDescent="0.25">
      <c r="B61" s="14"/>
      <c r="C61" s="7"/>
      <c r="D61" s="1"/>
      <c r="E61" s="9"/>
      <c r="F61" s="1"/>
    </row>
    <row r="62" spans="2:19" x14ac:dyDescent="0.25">
      <c r="B62" s="22"/>
      <c r="C62" s="23"/>
      <c r="D62" s="15"/>
      <c r="E62" s="1"/>
      <c r="F62" s="1"/>
    </row>
    <row r="63" spans="2:19" x14ac:dyDescent="0.25">
      <c r="B63" s="22"/>
      <c r="C63" s="23"/>
      <c r="D63" s="15"/>
      <c r="E63" s="1"/>
      <c r="F63" s="1"/>
    </row>
    <row r="64" spans="2:19" x14ac:dyDescent="0.25">
      <c r="D64" s="4"/>
    </row>
  </sheetData>
  <sheetProtection insertColumns="0" insertRows="0"/>
  <dataConsolidate/>
  <mergeCells count="52">
    <mergeCell ref="B26:C26"/>
    <mergeCell ref="B20:C20"/>
    <mergeCell ref="D3:E3"/>
    <mergeCell ref="D6:E6"/>
    <mergeCell ref="D8:E8"/>
    <mergeCell ref="B11:H11"/>
    <mergeCell ref="D14:E14"/>
    <mergeCell ref="B19:C19"/>
    <mergeCell ref="B17:C17"/>
    <mergeCell ref="B15:C15"/>
    <mergeCell ref="D15:E15"/>
    <mergeCell ref="D17:E17"/>
    <mergeCell ref="F15:G15"/>
    <mergeCell ref="F17:G17"/>
    <mergeCell ref="B21:C21"/>
    <mergeCell ref="B22:C22"/>
    <mergeCell ref="B23:C23"/>
    <mergeCell ref="B24:C24"/>
    <mergeCell ref="B25:C25"/>
    <mergeCell ref="B39:C39"/>
    <mergeCell ref="B33:C33"/>
    <mergeCell ref="B36:C36"/>
    <mergeCell ref="B34:E34"/>
    <mergeCell ref="B35:E35"/>
    <mergeCell ref="D38:E38"/>
    <mergeCell ref="D39:E39"/>
    <mergeCell ref="B32:C32"/>
    <mergeCell ref="B30:C30"/>
    <mergeCell ref="B31:C31"/>
    <mergeCell ref="B27:C27"/>
    <mergeCell ref="B28:C28"/>
    <mergeCell ref="B29:C29"/>
    <mergeCell ref="B58:E58"/>
    <mergeCell ref="B56:C56"/>
    <mergeCell ref="B41:C41"/>
    <mergeCell ref="B43:C43"/>
    <mergeCell ref="B49:C49"/>
    <mergeCell ref="B50:C50"/>
    <mergeCell ref="B51:C51"/>
    <mergeCell ref="B52:C52"/>
    <mergeCell ref="B53:C53"/>
    <mergeCell ref="B54:C54"/>
    <mergeCell ref="B55:C55"/>
    <mergeCell ref="B44:C44"/>
    <mergeCell ref="B45:C45"/>
    <mergeCell ref="B46:C46"/>
    <mergeCell ref="B47:C47"/>
    <mergeCell ref="B48:C48"/>
    <mergeCell ref="F39:G39"/>
    <mergeCell ref="D41:E41"/>
    <mergeCell ref="F41:G41"/>
    <mergeCell ref="B57:E57"/>
  </mergeCells>
  <conditionalFormatting sqref="F58:H58">
    <cfRule type="cellIs" dxfId="1" priority="3" operator="greaterThan">
      <formula>$H$17</formula>
    </cfRule>
  </conditionalFormatting>
  <conditionalFormatting sqref="F35:H35">
    <cfRule type="cellIs" dxfId="0" priority="2" operator="greaterThan">
      <formula>$H$17</formula>
    </cfRule>
  </conditionalFormatting>
  <dataValidations count="3">
    <dataValidation type="list" showInputMessage="1" showErrorMessage="1" promptTitle="Material" prompt="Select Material from List" sqref="E20 E44:E56">
      <formula1>$L$20:$L$57</formula1>
    </dataValidation>
    <dataValidation type="list" allowBlank="1" showInputMessage="1" showErrorMessage="1" promptTitle="Material" prompt="Select Material from List" sqref="E59 E36 E21:E33">
      <formula1>$L$20:$L$57</formula1>
    </dataValidation>
    <dataValidation type="list" allowBlank="1" showInputMessage="1" showErrorMessage="1" sqref="D41:E41 D17:E17">
      <formula1>$T$22:$T$32</formula1>
    </dataValidation>
  </dataValidations>
  <pageMargins left="0.7" right="0.7" top="0.75" bottom="0.75" header="0.3" footer="0.3"/>
  <pageSetup scale="62" orientation="portrait" horizontalDpi="1200" verticalDpi="1200" r:id="rId1"/>
  <headerFooter>
    <oddFooter>&amp;L&amp;A&amp;R&amp;D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17"/>
  <sheetViews>
    <sheetView workbookViewId="0">
      <selection activeCell="B18" sqref="B18"/>
    </sheetView>
  </sheetViews>
  <sheetFormatPr defaultRowHeight="14.25" x14ac:dyDescent="0.2"/>
  <cols>
    <col min="1" max="1" width="4.42578125" style="1" customWidth="1"/>
    <col min="2" max="2" width="167.140625" style="1" bestFit="1" customWidth="1"/>
    <col min="3" max="16384" width="9.140625" style="1"/>
  </cols>
  <sheetData>
    <row r="1" spans="1:2" ht="15.75" x14ac:dyDescent="0.25">
      <c r="A1" s="42" t="s">
        <v>40</v>
      </c>
    </row>
    <row r="2" spans="1:2" ht="27" customHeight="1" x14ac:dyDescent="0.2">
      <c r="B2" s="40" t="s">
        <v>266</v>
      </c>
    </row>
    <row r="3" spans="1:2" ht="27" customHeight="1" x14ac:dyDescent="0.2">
      <c r="B3" s="40" t="s">
        <v>267</v>
      </c>
    </row>
    <row r="4" spans="1:2" s="213" customFormat="1" ht="27" customHeight="1" x14ac:dyDescent="0.2">
      <c r="B4" s="40" t="s">
        <v>264</v>
      </c>
    </row>
    <row r="5" spans="1:2" ht="27" customHeight="1" x14ac:dyDescent="0.2">
      <c r="B5" s="40" t="s">
        <v>268</v>
      </c>
    </row>
    <row r="6" spans="1:2" ht="27" customHeight="1" x14ac:dyDescent="0.2">
      <c r="B6" s="40" t="s">
        <v>269</v>
      </c>
    </row>
    <row r="7" spans="1:2" ht="27" customHeight="1" x14ac:dyDescent="0.2">
      <c r="B7" s="40" t="s">
        <v>270</v>
      </c>
    </row>
    <row r="8" spans="1:2" ht="27" customHeight="1" x14ac:dyDescent="0.2">
      <c r="B8" s="40" t="s">
        <v>271</v>
      </c>
    </row>
    <row r="9" spans="1:2" ht="27" customHeight="1" x14ac:dyDescent="0.2">
      <c r="B9" s="40"/>
    </row>
    <row r="10" spans="1:2" ht="27" customHeight="1" x14ac:dyDescent="0.25">
      <c r="A10" s="41" t="s">
        <v>39</v>
      </c>
    </row>
    <row r="11" spans="1:2" ht="27" customHeight="1" x14ac:dyDescent="0.2">
      <c r="B11" s="40" t="s">
        <v>272</v>
      </c>
    </row>
    <row r="12" spans="1:2" ht="27" customHeight="1" x14ac:dyDescent="0.2">
      <c r="B12" s="40" t="s">
        <v>273</v>
      </c>
    </row>
    <row r="13" spans="1:2" ht="27" customHeight="1" x14ac:dyDescent="0.2">
      <c r="B13" s="40" t="s">
        <v>274</v>
      </c>
    </row>
    <row r="14" spans="1:2" ht="27" customHeight="1" x14ac:dyDescent="0.2">
      <c r="B14" s="40" t="s">
        <v>265</v>
      </c>
    </row>
    <row r="15" spans="1:2" ht="27" customHeight="1" x14ac:dyDescent="0.2">
      <c r="B15" s="40" t="s">
        <v>275</v>
      </c>
    </row>
    <row r="16" spans="1:2" ht="27" customHeight="1" x14ac:dyDescent="0.2">
      <c r="B16" s="40" t="s">
        <v>276</v>
      </c>
    </row>
    <row r="17" spans="2:2" ht="27" customHeight="1" x14ac:dyDescent="0.2">
      <c r="B17" s="40" t="s">
        <v>277</v>
      </c>
    </row>
  </sheetData>
  <hyperlinks>
    <hyperlink ref="B14" r:id="rId1" display=" Standard ASHRAE 189.1 – 2009 – Standard for the Design of High Performance, Green Buildings can be purchased"/>
    <hyperlink ref="B2" r:id="rId2" display="ACEEE – American Council for an Energy-Efficient Economy Commercial Sector:  Buildings &amp; Equipment:"/>
    <hyperlink ref="B3" r:id="rId3" display="City of Seattle Green Purchasing Website:"/>
    <hyperlink ref="B5" r:id="rId4" display="ecoScorecard – free product assessment tool available for SketchUp and Revit:"/>
    <hyperlink ref="B6" r:id="rId5" display="eQUEST – building energy use analysis tool from Energy Design Resources: "/>
    <hyperlink ref="B7" r:id="rId6" display="Green Footstep – of Rocky Mountain Institute (copyrighted) online assessment tool for reducing carbon emissions from building construction projects:"/>
    <hyperlink ref="B8" r:id="rId7" display="Pharos Project – project of Healthy Building Network provides product assessment:"/>
    <hyperlink ref="B11" r:id="rId8" display="HVAC Efficiency Controls Could Mean Significant Savings (April 27, 2012):"/>
    <hyperlink ref="B12" r:id="rId9" display="LED Lighting Facts: Anatomy of the Label: "/>
    <hyperlink ref="B13" r:id="rId10" display="NREL – National Renewable Energy Laboratory – NREL &amp; Athena Institute developing publically available Life Cycle Inventory (LCI) Database (available in different formats): "/>
    <hyperlink ref="B15" r:id="rId11" display="AIA - American Institute of Architects Guide to Building Life Cycle Assessment in Practice published 2010 &amp; AIA copyright (see software for tool links):"/>
    <hyperlink ref="B16" r:id="rId12" display="Advanced Buildings Energy Performance Solutions from NBI (New Buildings Institute) includes links to Core Performance, Advanced Lighting Guidelines &amp; Daylighting Pattern Guide: "/>
    <hyperlink ref="B17" r:id="rId13" display="Plug Load Best Practices Guide “Managing Your Office Equipment Plug Load” Guide to Savings: "/>
    <hyperlink ref="B4" r:id="rId14"/>
  </hyperlinks>
  <pageMargins left="0.7" right="0.7" top="0.75" bottom="0.75" header="0.3" footer="0.3"/>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Final Report</vt:lpstr>
      <vt:lpstr>Regional Material Calc</vt:lpstr>
      <vt:lpstr>Wood and Renewables Calc</vt:lpstr>
      <vt:lpstr>Recycled Material Calc</vt:lpstr>
      <vt:lpstr>Building Reuse Calc</vt:lpstr>
      <vt:lpstr>Heat Island Calc</vt:lpstr>
      <vt:lpstr>Building Flush-Out Calc</vt:lpstr>
      <vt:lpstr>Sound Absorption Calc</vt:lpstr>
      <vt:lpstr>Resources</vt:lpstr>
      <vt:lpstr>'Building Flush-Out Calc'!Print_Area</vt:lpstr>
      <vt:lpstr>'Building Reuse Calc'!Print_Area</vt:lpstr>
      <vt:lpstr>'Heat Island Calc'!Print_Area</vt:lpstr>
      <vt:lpstr>'Recycled Material Calc'!Print_Area</vt:lpstr>
      <vt:lpstr>'Regional Material Calc'!Print_Area</vt:lpstr>
      <vt:lpstr>'Sound Absorption Calc'!Print_Area</vt:lpstr>
      <vt:lpstr>'Wood and Renewables Calc'!Print_Area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mrosenberger</dc:creator>
  <cp:lastModifiedBy>Default1</cp:lastModifiedBy>
  <cp:lastPrinted>2017-01-17T22:05:21Z</cp:lastPrinted>
  <dcterms:created xsi:type="dcterms:W3CDTF">2012-08-24T21:07:43Z</dcterms:created>
  <dcterms:modified xsi:type="dcterms:W3CDTF">2017-05-25T17:40:15Z</dcterms:modified>
</cp:coreProperties>
</file>