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C6E4" lockStructure="1"/>
  <bookViews>
    <workbookView xWindow="0" yWindow="0" windowWidth="28800" windowHeight="11775" activeTab="1"/>
  </bookViews>
  <sheets>
    <sheet name="Instructions" sheetId="3" r:id="rId1"/>
    <sheet name="Cistern Rebate Calculator" sheetId="1" r:id="rId2"/>
    <sheet name="Data" sheetId="2" state="hidden" r:id="rId3"/>
  </sheets>
  <definedNames>
    <definedName name="_xlnm._FilterDatabase" localSheetId="2" hidden="1">Data!$A$2:$G$590</definedName>
    <definedName name="CisternName">Data!$H$48:$H$53</definedName>
    <definedName name="_xlnm.Extract" localSheetId="2">Data!#REF!</definedName>
    <definedName name="_xlnm.Print_Area" localSheetId="1">'Cistern Rebate Calculator'!$A$1:$S$125</definedName>
    <definedName name="_xlnm.Print_Area" localSheetId="0">Instructions!$A$1:$L$33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P46" i="1"/>
  <c r="D96" i="1" l="1"/>
  <c r="P18" i="1" l="1"/>
  <c r="O26" i="1" l="1"/>
  <c r="O24" i="1"/>
  <c r="N53" i="1" l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D53" i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M26" i="1"/>
  <c r="M24" i="1"/>
  <c r="D46" i="1" l="1"/>
  <c r="D77" i="1" s="1"/>
  <c r="Q24" i="1"/>
  <c r="D47" i="1"/>
  <c r="D90" i="1" s="1"/>
  <c r="Q26" i="1"/>
  <c r="D88" i="1" l="1"/>
  <c r="D84" i="1"/>
  <c r="M46" i="1"/>
  <c r="M47" i="1" s="1"/>
  <c r="B69" i="1" l="1"/>
  <c r="E69" i="1" s="1"/>
  <c r="B70" i="1"/>
  <c r="E70" i="1" s="1"/>
  <c r="B71" i="1"/>
  <c r="E71" i="1" s="1"/>
  <c r="B72" i="1"/>
  <c r="E72" i="1" s="1"/>
  <c r="B78" i="1"/>
  <c r="B68" i="1"/>
  <c r="E68" i="1" s="1"/>
  <c r="K68" i="1" l="1"/>
  <c r="Q68" i="1" s="1"/>
  <c r="K70" i="1"/>
  <c r="Q70" i="1" s="1"/>
  <c r="K71" i="1"/>
  <c r="Q71" i="1" s="1"/>
  <c r="K69" i="1"/>
  <c r="Q69" i="1" s="1"/>
  <c r="D78" i="1"/>
  <c r="K67" i="1" l="1"/>
  <c r="Q67" i="1" s="1"/>
  <c r="K60" i="1" l="1"/>
  <c r="Q60" i="1" s="1"/>
  <c r="K65" i="1"/>
  <c r="Q65" i="1" s="1"/>
  <c r="K61" i="1"/>
  <c r="Q61" i="1" s="1"/>
  <c r="K66" i="1"/>
  <c r="Q66" i="1" s="1"/>
  <c r="K72" i="1"/>
  <c r="Q72" i="1" s="1"/>
  <c r="K63" i="1"/>
  <c r="Q63" i="1" s="1"/>
  <c r="K62" i="1"/>
  <c r="Q62" i="1" s="1"/>
  <c r="K64" i="1"/>
  <c r="Q64" i="1" s="1"/>
  <c r="B61" i="1"/>
  <c r="E61" i="1" s="1"/>
  <c r="B65" i="1"/>
  <c r="E65" i="1" s="1"/>
  <c r="B67" i="1"/>
  <c r="E67" i="1" s="1"/>
  <c r="B64" i="1"/>
  <c r="E64" i="1" s="1"/>
  <c r="B62" i="1"/>
  <c r="E62" i="1" s="1"/>
  <c r="B66" i="1"/>
  <c r="E66" i="1" s="1"/>
  <c r="B63" i="1"/>
  <c r="E63" i="1" s="1"/>
  <c r="B60" i="1"/>
  <c r="E60" i="1" s="1"/>
  <c r="M25" i="1"/>
  <c r="Q25" i="1" s="1"/>
  <c r="P17" i="1" l="1"/>
  <c r="D89" i="1" l="1"/>
  <c r="B89" i="1"/>
  <c r="D83" i="1"/>
  <c r="D79" i="1" l="1"/>
  <c r="D82" i="1" l="1"/>
  <c r="B83" i="1" l="1"/>
  <c r="B90" i="1" s="1"/>
  <c r="K52" i="1" l="1"/>
  <c r="Q52" i="1" s="1"/>
  <c r="K57" i="1"/>
  <c r="Q57" i="1" s="1"/>
  <c r="K54" i="1"/>
  <c r="Q54" i="1" s="1"/>
  <c r="K59" i="1"/>
  <c r="Q59" i="1" s="1"/>
  <c r="C80" i="1"/>
  <c r="K55" i="1"/>
  <c r="Q55" i="1" s="1"/>
  <c r="K53" i="1"/>
  <c r="Q53" i="1" s="1"/>
  <c r="B82" i="1"/>
  <c r="E82" i="1" s="1"/>
  <c r="K56" i="1"/>
  <c r="Q56" i="1" s="1"/>
  <c r="K58" i="1"/>
  <c r="Q58" i="1" s="1"/>
  <c r="B84" i="1"/>
  <c r="E84" i="1" s="1"/>
  <c r="B59" i="1"/>
  <c r="E59" i="1" s="1"/>
  <c r="B77" i="1"/>
  <c r="E77" i="1" s="1"/>
  <c r="B56" i="1"/>
  <c r="E56" i="1" s="1"/>
  <c r="B57" i="1"/>
  <c r="E57" i="1" s="1"/>
  <c r="B88" i="1"/>
  <c r="B54" i="1"/>
  <c r="E54" i="1" s="1"/>
  <c r="B55" i="1"/>
  <c r="E55" i="1" s="1"/>
  <c r="C75" i="1"/>
  <c r="B52" i="1"/>
  <c r="E52" i="1" s="1"/>
  <c r="B79" i="1"/>
  <c r="E79" i="1" s="1"/>
  <c r="B53" i="1"/>
  <c r="E53" i="1" s="1"/>
  <c r="B58" i="1"/>
  <c r="E58" i="1" s="1"/>
  <c r="E83" i="1" l="1"/>
  <c r="E90" i="1" s="1"/>
  <c r="E78" i="1"/>
  <c r="E88" i="1" s="1"/>
  <c r="E89" i="1" l="1"/>
  <c r="D97" i="1" s="1"/>
  <c r="D95" i="1" s="1"/>
  <c r="F100" i="1" s="1"/>
  <c r="E100" i="1" l="1"/>
  <c r="E102" i="1" l="1"/>
  <c r="E104" i="1" s="1"/>
</calcChain>
</file>

<file path=xl/sharedStrings.xml><?xml version="1.0" encoding="utf-8"?>
<sst xmlns="http://schemas.openxmlformats.org/spreadsheetml/2006/main" count="713" uniqueCount="127">
  <si>
    <t>sf</t>
  </si>
  <si>
    <t>RainWise Cistern Rebate Calculator</t>
  </si>
  <si>
    <t>Cistern Bottom Area</t>
  </si>
  <si>
    <t>ft</t>
  </si>
  <si>
    <t>Contributing Area</t>
  </si>
  <si>
    <t>Cistern</t>
  </si>
  <si>
    <t>Area</t>
  </si>
  <si>
    <t>Lower Limit Cistern</t>
  </si>
  <si>
    <t>Upper Limit Cistern</t>
  </si>
  <si>
    <t>Lower Limit Area</t>
  </si>
  <si>
    <t>Upper Limit Area</t>
  </si>
  <si>
    <t>% Goal</t>
  </si>
  <si>
    <t>LOW</t>
  </si>
  <si>
    <t>HIGH</t>
  </si>
  <si>
    <t>INTERPOLATED</t>
  </si>
  <si>
    <t>Unique Values</t>
  </si>
  <si>
    <t>Total Rebate</t>
  </si>
  <si>
    <t>RainWise Cistern Rebate</t>
  </si>
  <si>
    <t>Notes:</t>
  </si>
  <si>
    <t>sf - square feet</t>
  </si>
  <si>
    <t>ft - feet</t>
  </si>
  <si>
    <t>Calculator Assumptions</t>
  </si>
  <si>
    <t>1. Linearly interpolated between contributing area and cistern bottom area.</t>
  </si>
  <si>
    <t>Facility Type</t>
  </si>
  <si>
    <t>Drainage Area (sf)</t>
  </si>
  <si>
    <t>Bottom Area (sf)</t>
  </si>
  <si>
    <t>% 1-yr rdxn goal achieved</t>
  </si>
  <si>
    <t>Label</t>
  </si>
  <si>
    <t>Min Cistern (sf)</t>
  </si>
  <si>
    <t>Interpolated</t>
  </si>
  <si>
    <t>Low</t>
  </si>
  <si>
    <t>High</t>
  </si>
  <si>
    <t>gal</t>
  </si>
  <si>
    <t>per square foot contributing area</t>
  </si>
  <si>
    <t>gal - gallons</t>
  </si>
  <si>
    <t>% Construction Rebate</t>
  </si>
  <si>
    <t>no. - number</t>
  </si>
  <si>
    <t xml:space="preserve">1. Roof area contributing runoff to one cistern or multiple connected cisterns controlled by one low flow orifice. A minimum </t>
  </si>
  <si>
    <t xml:space="preserve">of 400 square feet of impervious roof area must be mitigated to qualify for a rebate. Rebates can be calculated for </t>
  </si>
  <si>
    <t xml:space="preserve">of 3 feet. Multiple cisterns may be connected but may have only one low flow orifice. </t>
  </si>
  <si>
    <t>Bushman BRTT205</t>
  </si>
  <si>
    <t>Standard Cistern</t>
  </si>
  <si>
    <t>Bushman BSLT265e</t>
  </si>
  <si>
    <t>Bushman BRTT420</t>
  </si>
  <si>
    <t>Bushman BSLT620</t>
  </si>
  <si>
    <t>Cistern Types</t>
  </si>
  <si>
    <t>User Defined</t>
  </si>
  <si>
    <t>Cistern Bottom Area Calculations</t>
  </si>
  <si>
    <t xml:space="preserve">Contractor Name </t>
  </si>
  <si>
    <t xml:space="preserve">Client Name </t>
  </si>
  <si>
    <t xml:space="preserve">Project Address </t>
  </si>
  <si>
    <t xml:space="preserve">Notes </t>
  </si>
  <si>
    <t xml:space="preserve">No. Connected Cisterns </t>
  </si>
  <si>
    <r>
      <t>Contributing Roof Area</t>
    </r>
    <r>
      <rPr>
        <vertAlign val="superscript"/>
        <sz val="10"/>
        <rFont val="Arial"/>
        <family val="2"/>
      </rPr>
      <t xml:space="preserve"> 1  </t>
    </r>
  </si>
  <si>
    <t>Cistern Rebate Calculator Instructions</t>
  </si>
  <si>
    <t>Bushman BSLT530e</t>
  </si>
  <si>
    <t>Volume</t>
  </si>
  <si>
    <r>
      <rPr>
        <b/>
        <sz val="12"/>
        <color theme="7"/>
        <rFont val="Calibri"/>
        <family val="2"/>
        <scheme val="minor"/>
      </rPr>
      <t>2.</t>
    </r>
    <r>
      <rPr>
        <sz val="12"/>
        <color theme="1"/>
        <rFont val="Calibri"/>
        <family val="2"/>
        <scheme val="minor"/>
      </rPr>
      <t xml:space="preserve"> Enter total contributing roof area in square feet.</t>
    </r>
  </si>
  <si>
    <r>
      <rPr>
        <b/>
        <sz val="12"/>
        <color theme="5"/>
        <rFont val="Calibri"/>
        <family val="2"/>
        <scheme val="minor"/>
      </rPr>
      <t>3.</t>
    </r>
    <r>
      <rPr>
        <sz val="12"/>
        <color theme="1"/>
        <rFont val="Calibri"/>
        <family val="2"/>
        <scheme val="minor"/>
      </rPr>
      <t xml:space="preserve"> Enter total number of connected cisterns.</t>
    </r>
  </si>
  <si>
    <r>
      <rPr>
        <b/>
        <sz val="12"/>
        <color rgb="FF00B050"/>
        <rFont val="Calibri"/>
        <family val="2"/>
        <scheme val="minor"/>
      </rPr>
      <t>4.</t>
    </r>
    <r>
      <rPr>
        <sz val="12"/>
        <color rgb="FF00B05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Select the cistern type or select "user input" to enter a custom cistern.</t>
    </r>
  </si>
  <si>
    <t>Display Results:</t>
  </si>
  <si>
    <t>Percent Goal Achieved for Detention Cisterns</t>
  </si>
  <si>
    <t>Optimal cistern size based on at least 70% 1-year flow</t>
  </si>
  <si>
    <t>reduction up to 90% 1-year flow reduction.</t>
  </si>
  <si>
    <t>1. Find optimal cistern size for contributing area</t>
  </si>
  <si>
    <t>2. Find Modeled Contributing Area</t>
  </si>
  <si>
    <t>4. Plot data around point of interest</t>
  </si>
  <si>
    <t>Bottom Area</t>
  </si>
  <si>
    <t>Performance Too Low:</t>
  </si>
  <si>
    <t xml:space="preserve">Cistern performance modeled by Herrera 11-25-2014 in MGS Flood v4.33. </t>
  </si>
  <si>
    <t>Cistern bottom areas determined by manufacturer detail drawings of inside area.</t>
  </si>
  <si>
    <t>Cisterns modeled with 3 feet of storage and 0.25 inch orifice.</t>
  </si>
  <si>
    <t>Rainfall runoff model uses 158 year Seattle precipitation time series</t>
  </si>
  <si>
    <t>No rebate below 50% 1-year reduction.</t>
  </si>
  <si>
    <t>5. Linearly Interpolate Between Contributing Area</t>
  </si>
  <si>
    <t>6. Linearly Interpolate Between Cistern Sizes</t>
  </si>
  <si>
    <r>
      <t xml:space="preserve"> Cistern Type </t>
    </r>
    <r>
      <rPr>
        <vertAlign val="superscript"/>
        <sz val="10"/>
        <rFont val="Arial"/>
        <family val="2"/>
      </rPr>
      <t>2</t>
    </r>
  </si>
  <si>
    <t xml:space="preserve">2. Qualifying cisterns must a have a 0.25 inch low flow orifice and a minimum head (storage height above the orifice invert) </t>
  </si>
  <si>
    <t>4. Total cistern height as specified by manufacturer.</t>
  </si>
  <si>
    <t>5 sf bottom area - 3 ft head</t>
  </si>
  <si>
    <t>5 sf bottom area - 4 ft head</t>
  </si>
  <si>
    <t>5 sf bottom area - 5 ft head</t>
  </si>
  <si>
    <t>5 sf bottom area - 6 ft head</t>
  </si>
  <si>
    <t>15 sf bottom area - 3 ft head</t>
  </si>
  <si>
    <t>15 sf bottom area - 4 ft head</t>
  </si>
  <si>
    <t>15 sf bottom area - 5 ft head</t>
  </si>
  <si>
    <t>15 sf bottom area - 6 ft head</t>
  </si>
  <si>
    <t>25 sf bottom area - 3 ft head</t>
  </si>
  <si>
    <t>25 sf bottom area - 4 ft head</t>
  </si>
  <si>
    <t>25 sf bottom area - 5 ft head</t>
  </si>
  <si>
    <t>25 sf bottom area - 6 ft head</t>
  </si>
  <si>
    <t>40 sf bottom area - 3 ft head</t>
  </si>
  <si>
    <t>40 sf bottom area - 4 ft head</t>
  </si>
  <si>
    <t>40 sf bottom area - 5 ft head</t>
  </si>
  <si>
    <t>40 sf bottom area - 6 ft head</t>
  </si>
  <si>
    <t>55 sf bottom area - 3 ft head</t>
  </si>
  <si>
    <t>55 sf bottom area - 4 ft head</t>
  </si>
  <si>
    <t>55 sf bottom area - 5 ft head</t>
  </si>
  <si>
    <t>55 sf bottom area - 6 ft head</t>
  </si>
  <si>
    <t>70 sf bottom area - 3 ft head</t>
  </si>
  <si>
    <t>70 sf bottom area - 4 ft head</t>
  </si>
  <si>
    <t>70 sf bottom area - 5 ft head</t>
  </si>
  <si>
    <t>70 sf bottom area - 6 ft head</t>
  </si>
  <si>
    <t>85 sf bottom area - 3 ft head</t>
  </si>
  <si>
    <t>85 sf bottom area - 4 ft head</t>
  </si>
  <si>
    <t>85 sf bottom area - 5 ft head</t>
  </si>
  <si>
    <t>85 sf bottom area - 6 ft head</t>
  </si>
  <si>
    <t>ft ponding</t>
  </si>
  <si>
    <t>Ponding</t>
  </si>
  <si>
    <r>
      <t xml:space="preserve">Cistern Overflow Height </t>
    </r>
    <r>
      <rPr>
        <vertAlign val="superscript"/>
        <sz val="10"/>
        <rFont val="Arial"/>
        <family val="2"/>
      </rPr>
      <t>3</t>
    </r>
  </si>
  <si>
    <t>5. Cistern volume as specified by manufacturer.</t>
  </si>
  <si>
    <r>
      <t xml:space="preserve">Single Cistern Volume </t>
    </r>
    <r>
      <rPr>
        <vertAlign val="superscript"/>
        <sz val="10"/>
        <rFont val="Arial"/>
        <family val="2"/>
      </rPr>
      <t xml:space="preserve">5 </t>
    </r>
  </si>
  <si>
    <t>3. Find Modeled Cistern (Bottom Area and Ponding Depth)</t>
  </si>
  <si>
    <t>Min Cistern (sf) - at least 70% performance</t>
  </si>
  <si>
    <r>
      <t xml:space="preserve">Minimum Bottom Area to Achieve 70% of Goal </t>
    </r>
    <r>
      <rPr>
        <vertAlign val="superscript"/>
        <sz val="10"/>
        <rFont val="Arial"/>
        <family val="2"/>
      </rPr>
      <t>6</t>
    </r>
  </si>
  <si>
    <r>
      <t xml:space="preserve">Cistern Bottom Area </t>
    </r>
    <r>
      <rPr>
        <vertAlign val="superscript"/>
        <sz val="10"/>
        <rFont val="Arial"/>
        <family val="2"/>
      </rPr>
      <t>7</t>
    </r>
  </si>
  <si>
    <t>contributing areas ranging between 400 and 4,200 square feet.</t>
  </si>
  <si>
    <t>Overflow above cistern height</t>
  </si>
  <si>
    <t>3. Cistern overflow height is measured from the invert (bottom) of the flow control outlet to the invert (bottom) of the overflow</t>
  </si>
  <si>
    <t xml:space="preserve"> outlet (see RainWise Details Sheet 9).</t>
  </si>
  <si>
    <r>
      <t xml:space="preserve">Construction Rebate Rate </t>
    </r>
    <r>
      <rPr>
        <vertAlign val="superscript"/>
        <sz val="10"/>
        <rFont val="Arial"/>
        <family val="2"/>
      </rPr>
      <t>6</t>
    </r>
  </si>
  <si>
    <t>6. Maximum construction rebate for cisterns is 98% of the $3.50/square foot rebate (i.e., $3.43/square foot contributing area).</t>
  </si>
  <si>
    <r>
      <t xml:space="preserve">Total Cistern Height </t>
    </r>
    <r>
      <rPr>
        <vertAlign val="superscript"/>
        <sz val="10"/>
        <rFont val="Arial"/>
        <family val="2"/>
      </rPr>
      <t xml:space="preserve">4 </t>
    </r>
  </si>
  <si>
    <t>Overflow</t>
  </si>
  <si>
    <r>
      <rPr>
        <b/>
        <sz val="12"/>
        <color rgb="FF7030A0"/>
        <rFont val="Calibri"/>
        <family val="2"/>
        <scheme val="minor"/>
      </rPr>
      <t xml:space="preserve">5. </t>
    </r>
    <r>
      <rPr>
        <sz val="12"/>
        <color theme="1"/>
        <rFont val="Calibri"/>
        <family val="2"/>
        <scheme val="minor"/>
      </rPr>
      <t xml:space="preserve">If you entered "user input" in step 4, enter the overflow height, total height and volume for a single cistern. </t>
    </r>
  </si>
  <si>
    <r>
      <rPr>
        <b/>
        <sz val="12"/>
        <color rgb="FF00B0F0"/>
        <rFont val="Calibri"/>
        <family val="2"/>
        <scheme val="minor"/>
      </rPr>
      <t>1.</t>
    </r>
    <r>
      <rPr>
        <sz val="12"/>
        <color theme="1"/>
        <rFont val="Calibri"/>
        <family val="2"/>
        <scheme val="minor"/>
      </rPr>
      <t xml:space="preserve"> On the "Cistern Rebate Calculator" tab enter project information.</t>
    </r>
  </si>
  <si>
    <t>Version: 03-13-2015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</si>
</sst>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0"/>
      <color rgb="FFFF000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4D826"/>
        <bgColor indexed="64"/>
      </patternFill>
    </fill>
    <fill>
      <patternFill patternType="solid">
        <fgColor rgb="FFCFED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45">
    <xf numFmtId="0" fontId="0" fillId="0" borderId="0" xfId="0"/>
    <xf numFmtId="0" fontId="4" fillId="3" borderId="0" xfId="0" applyFont="1" applyFill="1" applyBorder="1" applyProtection="1"/>
    <xf numFmtId="0" fontId="4" fillId="3" borderId="4" xfId="0" applyFont="1" applyFill="1" applyBorder="1" applyProtection="1"/>
    <xf numFmtId="0" fontId="4" fillId="3" borderId="6" xfId="0" applyFont="1" applyFill="1" applyBorder="1" applyProtection="1"/>
    <xf numFmtId="0" fontId="4" fillId="3" borderId="4" xfId="0" applyFont="1" applyFill="1" applyBorder="1" applyAlignment="1" applyProtection="1">
      <alignment horizontal="right"/>
    </xf>
    <xf numFmtId="0" fontId="4" fillId="3" borderId="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Protection="1"/>
    <xf numFmtId="0" fontId="4" fillId="3" borderId="7" xfId="0" applyFont="1" applyFill="1" applyBorder="1" applyProtection="1"/>
    <xf numFmtId="0" fontId="3" fillId="2" borderId="15" xfId="0" applyFont="1" applyFill="1" applyBorder="1" applyAlignment="1" applyProtection="1">
      <alignment horizontal="centerContinuous"/>
    </xf>
    <xf numFmtId="0" fontId="4" fillId="3" borderId="0" xfId="0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Continuous"/>
    </xf>
    <xf numFmtId="0" fontId="4" fillId="3" borderId="4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Continuous" vertical="center"/>
    </xf>
    <xf numFmtId="0" fontId="8" fillId="3" borderId="0" xfId="0" applyFont="1" applyFill="1" applyBorder="1" applyAlignment="1" applyProtection="1">
      <alignment horizontal="right" vertical="center"/>
    </xf>
    <xf numFmtId="0" fontId="8" fillId="3" borderId="7" xfId="0" applyFont="1" applyFill="1" applyBorder="1" applyAlignment="1" applyProtection="1">
      <alignment vertical="center"/>
    </xf>
    <xf numFmtId="0" fontId="8" fillId="3" borderId="7" xfId="0" applyFont="1" applyFill="1" applyBorder="1" applyAlignment="1" applyProtection="1">
      <alignment horizontal="right" vertical="center"/>
    </xf>
    <xf numFmtId="0" fontId="8" fillId="3" borderId="11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horizontal="right" vertical="center"/>
    </xf>
    <xf numFmtId="0" fontId="7" fillId="3" borderId="11" xfId="0" applyFont="1" applyFill="1" applyBorder="1" applyAlignment="1" applyProtection="1">
      <alignment vertical="center"/>
    </xf>
    <xf numFmtId="9" fontId="4" fillId="3" borderId="13" xfId="0" applyNumberFormat="1" applyFont="1" applyFill="1" applyBorder="1" applyAlignment="1" applyProtection="1">
      <alignment horizontal="center"/>
    </xf>
    <xf numFmtId="164" fontId="4" fillId="3" borderId="13" xfId="2" applyNumberFormat="1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7" fillId="0" borderId="0" xfId="0" applyFont="1" applyFill="1"/>
    <xf numFmtId="0" fontId="4" fillId="4" borderId="0" xfId="0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Protection="1"/>
    <xf numFmtId="0" fontId="4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vertical="center"/>
    </xf>
    <xf numFmtId="165" fontId="4" fillId="4" borderId="0" xfId="0" applyNumberFormat="1" applyFont="1" applyFill="1" applyBorder="1" applyProtection="1"/>
    <xf numFmtId="2" fontId="4" fillId="4" borderId="0" xfId="0" applyNumberFormat="1" applyFont="1" applyFill="1" applyBorder="1" applyProtection="1"/>
    <xf numFmtId="0" fontId="4" fillId="5" borderId="8" xfId="0" applyFont="1" applyFill="1" applyBorder="1" applyAlignment="1" applyProtection="1">
      <alignment horizontal="left"/>
    </xf>
    <xf numFmtId="0" fontId="4" fillId="5" borderId="5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left"/>
    </xf>
    <xf numFmtId="0" fontId="7" fillId="0" borderId="0" xfId="0" applyFont="1" applyFill="1" applyBorder="1"/>
    <xf numFmtId="0" fontId="4" fillId="4" borderId="0" xfId="0" applyFont="1" applyFill="1" applyBorder="1" applyAlignment="1" applyProtection="1">
      <alignment horizontal="left" indent="4"/>
    </xf>
    <xf numFmtId="0" fontId="5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Protection="1"/>
    <xf numFmtId="2" fontId="7" fillId="4" borderId="0" xfId="0" applyNumberFormat="1" applyFont="1" applyFill="1" applyBorder="1" applyProtection="1"/>
    <xf numFmtId="9" fontId="7" fillId="4" borderId="0" xfId="3" applyFont="1" applyFill="1" applyBorder="1" applyProtection="1"/>
    <xf numFmtId="9" fontId="9" fillId="4" borderId="0" xfId="3" applyFont="1" applyFill="1" applyBorder="1" applyProtection="1"/>
    <xf numFmtId="9" fontId="7" fillId="4" borderId="0" xfId="3" applyFont="1" applyFill="1" applyBorder="1" applyAlignment="1" applyProtection="1"/>
    <xf numFmtId="9" fontId="9" fillId="4" borderId="0" xfId="3" applyFont="1" applyFill="1" applyBorder="1" applyAlignment="1" applyProtection="1"/>
    <xf numFmtId="0" fontId="7" fillId="5" borderId="0" xfId="0" applyFont="1" applyFill="1" applyBorder="1" applyProtection="1"/>
    <xf numFmtId="0" fontId="7" fillId="5" borderId="6" xfId="0" applyFont="1" applyFill="1" applyBorder="1" applyProtection="1"/>
    <xf numFmtId="0" fontId="7" fillId="5" borderId="0" xfId="0" applyFont="1" applyFill="1" applyBorder="1" applyAlignment="1" applyProtection="1">
      <alignment vertical="top"/>
    </xf>
    <xf numFmtId="0" fontId="7" fillId="5" borderId="0" xfId="0" applyFont="1" applyFill="1" applyBorder="1" applyAlignment="1" applyProtection="1">
      <alignment horizontal="left" vertical="top" indent="2"/>
    </xf>
    <xf numFmtId="0" fontId="7" fillId="5" borderId="0" xfId="0" applyFont="1" applyFill="1" applyBorder="1" applyAlignment="1" applyProtection="1">
      <alignment horizontal="left" vertical="top"/>
    </xf>
    <xf numFmtId="0" fontId="7" fillId="5" borderId="13" xfId="0" applyFont="1" applyFill="1" applyBorder="1" applyAlignment="1" applyProtection="1">
      <alignment horizontal="left" vertical="top"/>
    </xf>
    <xf numFmtId="0" fontId="7" fillId="5" borderId="13" xfId="0" applyFont="1" applyFill="1" applyBorder="1" applyAlignment="1" applyProtection="1">
      <alignment vertical="top" wrapText="1"/>
    </xf>
    <xf numFmtId="0" fontId="7" fillId="5" borderId="18" xfId="0" applyFont="1" applyFill="1" applyBorder="1" applyAlignment="1" applyProtection="1">
      <alignment vertical="top" wrapText="1"/>
    </xf>
    <xf numFmtId="0" fontId="7" fillId="5" borderId="4" xfId="0" applyFont="1" applyFill="1" applyBorder="1" applyProtection="1"/>
    <xf numFmtId="0" fontId="7" fillId="5" borderId="6" xfId="0" applyFont="1" applyFill="1" applyBorder="1" applyAlignment="1" applyProtection="1">
      <alignment horizontal="right"/>
    </xf>
    <xf numFmtId="0" fontId="7" fillId="5" borderId="10" xfId="0" applyFont="1" applyFill="1" applyBorder="1" applyProtection="1"/>
    <xf numFmtId="0" fontId="7" fillId="5" borderId="7" xfId="0" applyFont="1" applyFill="1" applyBorder="1" applyProtection="1"/>
    <xf numFmtId="0" fontId="7" fillId="5" borderId="11" xfId="0" applyFont="1" applyFill="1" applyBorder="1" applyProtection="1"/>
    <xf numFmtId="0" fontId="4" fillId="5" borderId="4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4" fillId="4" borderId="6" xfId="0" applyFont="1" applyFill="1" applyBorder="1" applyAlignment="1" applyProtection="1">
      <alignment horizontal="left"/>
    </xf>
    <xf numFmtId="0" fontId="4" fillId="4" borderId="4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centerContinuous"/>
    </xf>
    <xf numFmtId="0" fontId="8" fillId="4" borderId="0" xfId="0" applyFont="1" applyFill="1" applyBorder="1" applyProtection="1"/>
    <xf numFmtId="0" fontId="4" fillId="4" borderId="4" xfId="0" applyFont="1" applyFill="1" applyBorder="1" applyAlignment="1" applyProtection="1">
      <alignment horizontal="right"/>
    </xf>
    <xf numFmtId="0" fontId="4" fillId="4" borderId="6" xfId="0" applyFont="1" applyFill="1" applyBorder="1" applyProtection="1"/>
    <xf numFmtId="0" fontId="5" fillId="4" borderId="4" xfId="0" applyFont="1" applyFill="1" applyBorder="1" applyProtection="1"/>
    <xf numFmtId="0" fontId="7" fillId="4" borderId="6" xfId="0" applyFont="1" applyFill="1" applyBorder="1" applyAlignment="1" applyProtection="1">
      <alignment vertical="center"/>
    </xf>
    <xf numFmtId="0" fontId="7" fillId="4" borderId="4" xfId="0" applyFont="1" applyFill="1" applyBorder="1" applyProtection="1"/>
    <xf numFmtId="0" fontId="7" fillId="4" borderId="6" xfId="0" applyFont="1" applyFill="1" applyBorder="1" applyProtection="1"/>
    <xf numFmtId="0" fontId="9" fillId="4" borderId="4" xfId="0" applyFont="1" applyFill="1" applyBorder="1" applyProtection="1"/>
    <xf numFmtId="0" fontId="10" fillId="4" borderId="0" xfId="0" applyFont="1" applyFill="1" applyBorder="1" applyProtection="1"/>
    <xf numFmtId="165" fontId="7" fillId="4" borderId="0" xfId="0" applyNumberFormat="1" applyFont="1" applyFill="1" applyBorder="1" applyProtection="1"/>
    <xf numFmtId="0" fontId="8" fillId="4" borderId="4" xfId="0" applyFont="1" applyFill="1" applyBorder="1" applyProtection="1"/>
    <xf numFmtId="2" fontId="9" fillId="4" borderId="0" xfId="0" applyNumberFormat="1" applyFont="1" applyFill="1" applyBorder="1" applyProtection="1"/>
    <xf numFmtId="165" fontId="9" fillId="4" borderId="0" xfId="0" applyNumberFormat="1" applyFont="1" applyFill="1" applyBorder="1" applyProtection="1"/>
    <xf numFmtId="0" fontId="9" fillId="4" borderId="0" xfId="0" applyFont="1" applyFill="1" applyBorder="1" applyProtection="1"/>
    <xf numFmtId="0" fontId="7" fillId="4" borderId="0" xfId="0" applyFont="1" applyFill="1" applyBorder="1" applyAlignment="1" applyProtection="1"/>
    <xf numFmtId="165" fontId="7" fillId="4" borderId="0" xfId="0" applyNumberFormat="1" applyFont="1" applyFill="1" applyBorder="1" applyAlignment="1" applyProtection="1"/>
    <xf numFmtId="165" fontId="9" fillId="4" borderId="0" xfId="0" applyNumberFormat="1" applyFont="1" applyFill="1" applyBorder="1" applyAlignment="1" applyProtection="1"/>
    <xf numFmtId="9" fontId="7" fillId="4" borderId="0" xfId="0" applyNumberFormat="1" applyFont="1" applyFill="1" applyBorder="1" applyProtection="1"/>
    <xf numFmtId="0" fontId="8" fillId="5" borderId="0" xfId="0" applyFont="1" applyFill="1" applyProtection="1"/>
    <xf numFmtId="0" fontId="8" fillId="5" borderId="0" xfId="0" applyFont="1" applyFill="1" applyBorder="1" applyProtection="1"/>
    <xf numFmtId="0" fontId="7" fillId="5" borderId="0" xfId="0" applyFont="1" applyFill="1" applyProtection="1"/>
    <xf numFmtId="0" fontId="0" fillId="5" borderId="0" xfId="0" applyFill="1" applyProtection="1"/>
    <xf numFmtId="0" fontId="4" fillId="3" borderId="0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/>
    <xf numFmtId="0" fontId="0" fillId="0" borderId="0" xfId="0" applyProtection="1"/>
    <xf numFmtId="0" fontId="7" fillId="3" borderId="0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centerContinuous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Protection="1"/>
    <xf numFmtId="0" fontId="7" fillId="4" borderId="0" xfId="0" applyFont="1" applyFill="1" applyBorder="1" applyAlignment="1" applyProtection="1">
      <alignment horizontal="left" indent="2"/>
    </xf>
    <xf numFmtId="0" fontId="4" fillId="5" borderId="5" xfId="0" applyFont="1" applyFill="1" applyBorder="1" applyAlignment="1" applyProtection="1">
      <alignment horizontal="left"/>
    </xf>
    <xf numFmtId="0" fontId="4" fillId="5" borderId="13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12" fillId="5" borderId="0" xfId="0" applyFont="1" applyFill="1" applyProtection="1"/>
    <xf numFmtId="0" fontId="12" fillId="5" borderId="0" xfId="0" applyFont="1" applyFill="1"/>
    <xf numFmtId="0" fontId="12" fillId="5" borderId="4" xfId="0" applyFont="1" applyFill="1" applyBorder="1" applyProtection="1"/>
    <xf numFmtId="0" fontId="12" fillId="5" borderId="6" xfId="0" applyFont="1" applyFill="1" applyBorder="1" applyProtection="1"/>
    <xf numFmtId="0" fontId="12" fillId="5" borderId="0" xfId="0" applyFont="1" applyFill="1" applyBorder="1" applyProtection="1"/>
    <xf numFmtId="0" fontId="12" fillId="5" borderId="10" xfId="0" applyFont="1" applyFill="1" applyBorder="1" applyProtection="1"/>
    <xf numFmtId="0" fontId="12" fillId="5" borderId="7" xfId="0" applyFont="1" applyFill="1" applyBorder="1" applyProtection="1"/>
    <xf numFmtId="0" fontId="12" fillId="5" borderId="11" xfId="0" applyFont="1" applyFill="1" applyBorder="1" applyProtection="1"/>
    <xf numFmtId="0" fontId="7" fillId="4" borderId="4" xfId="0" applyFont="1" applyFill="1" applyBorder="1" applyAlignment="1" applyProtection="1">
      <alignment horizontal="left"/>
    </xf>
    <xf numFmtId="0" fontId="22" fillId="3" borderId="0" xfId="0" applyFont="1" applyFill="1" applyBorder="1" applyAlignment="1" applyProtection="1">
      <alignment horizontal="left" indent="1"/>
    </xf>
    <xf numFmtId="0" fontId="7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6" fontId="7" fillId="0" borderId="0" xfId="0" applyNumberFormat="1" applyFont="1" applyFill="1"/>
    <xf numFmtId="164" fontId="7" fillId="0" borderId="0" xfId="0" applyNumberFormat="1" applyFont="1" applyFill="1"/>
    <xf numFmtId="9" fontId="7" fillId="4" borderId="0" xfId="3" applyFont="1" applyFill="1" applyBorder="1" applyAlignment="1" applyProtection="1">
      <alignment horizontal="center"/>
    </xf>
    <xf numFmtId="0" fontId="4" fillId="4" borderId="13" xfId="0" applyFont="1" applyFill="1" applyBorder="1" applyProtection="1"/>
    <xf numFmtId="0" fontId="7" fillId="4" borderId="13" xfId="0" applyFont="1" applyFill="1" applyBorder="1" applyAlignment="1" applyProtection="1">
      <alignment horizontal="left" vertical="center"/>
    </xf>
    <xf numFmtId="0" fontId="7" fillId="4" borderId="13" xfId="0" applyFont="1" applyFill="1" applyBorder="1" applyAlignment="1" applyProtection="1">
      <alignment horizontal="right" vertical="center"/>
    </xf>
    <xf numFmtId="0" fontId="7" fillId="4" borderId="13" xfId="0" applyFont="1" applyFill="1" applyBorder="1" applyAlignment="1" applyProtection="1">
      <alignment vertical="center"/>
    </xf>
    <xf numFmtId="2" fontId="7" fillId="0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Protection="1"/>
    <xf numFmtId="164" fontId="4" fillId="3" borderId="13" xfId="1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23" xfId="0" applyFont="1" applyFill="1" applyBorder="1"/>
    <xf numFmtId="9" fontId="7" fillId="0" borderId="24" xfId="3" applyFont="1" applyFill="1" applyBorder="1" applyAlignment="1">
      <alignment horizontal="center"/>
    </xf>
    <xf numFmtId="0" fontId="0" fillId="0" borderId="25" xfId="0" applyFont="1" applyFill="1" applyBorder="1"/>
    <xf numFmtId="0" fontId="7" fillId="0" borderId="13" xfId="0" applyFont="1" applyFill="1" applyBorder="1" applyAlignment="1">
      <alignment horizontal="left"/>
    </xf>
    <xf numFmtId="9" fontId="7" fillId="0" borderId="26" xfId="3" applyFont="1" applyFill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/>
    </xf>
    <xf numFmtId="0" fontId="9" fillId="0" borderId="20" xfId="0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2" fontId="22" fillId="0" borderId="26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/>
    <xf numFmtId="2" fontId="7" fillId="0" borderId="13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4" borderId="0" xfId="0" applyFont="1" applyFill="1" applyBorder="1" applyAlignment="1" applyProtection="1"/>
    <xf numFmtId="0" fontId="23" fillId="4" borderId="0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right"/>
    </xf>
    <xf numFmtId="1" fontId="5" fillId="4" borderId="13" xfId="0" applyNumberFormat="1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left"/>
    </xf>
    <xf numFmtId="0" fontId="4" fillId="4" borderId="5" xfId="0" applyFont="1" applyFill="1" applyBorder="1" applyAlignment="1" applyProtection="1">
      <alignment horizontal="left"/>
    </xf>
    <xf numFmtId="0" fontId="4" fillId="4" borderId="9" xfId="0" applyFont="1" applyFill="1" applyBorder="1" applyAlignment="1" applyProtection="1">
      <alignment horizontal="left"/>
    </xf>
    <xf numFmtId="0" fontId="7" fillId="4" borderId="10" xfId="0" applyFont="1" applyFill="1" applyBorder="1" applyAlignment="1" applyProtection="1">
      <alignment horizontal="left"/>
    </xf>
    <xf numFmtId="0" fontId="7" fillId="4" borderId="7" xfId="0" applyFont="1" applyFill="1" applyBorder="1" applyAlignment="1" applyProtection="1">
      <alignment horizontal="left" indent="2"/>
    </xf>
    <xf numFmtId="0" fontId="7" fillId="4" borderId="7" xfId="0" applyFont="1" applyFill="1" applyBorder="1" applyProtection="1"/>
    <xf numFmtId="0" fontId="7" fillId="4" borderId="11" xfId="0" applyFont="1" applyFill="1" applyBorder="1" applyProtection="1"/>
    <xf numFmtId="0" fontId="4" fillId="5" borderId="0" xfId="0" applyFont="1" applyFill="1" applyBorder="1" applyAlignment="1" applyProtection="1">
      <alignment horizontal="left" vertical="top" indent="2"/>
    </xf>
    <xf numFmtId="0" fontId="4" fillId="5" borderId="0" xfId="0" applyFont="1" applyFill="1" applyBorder="1" applyProtection="1"/>
    <xf numFmtId="9" fontId="8" fillId="5" borderId="0" xfId="0" applyNumberFormat="1" applyFont="1" applyFill="1" applyProtection="1"/>
    <xf numFmtId="0" fontId="4" fillId="5" borderId="0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 applyProtection="1">
      <alignment horizontal="left" vertical="top" indent="1"/>
    </xf>
    <xf numFmtId="0" fontId="7" fillId="0" borderId="13" xfId="0" applyFont="1" applyFill="1" applyBorder="1" applyAlignment="1">
      <alignment horizontal="center"/>
    </xf>
    <xf numFmtId="2" fontId="7" fillId="4" borderId="0" xfId="0" applyNumberFormat="1" applyFont="1" applyFill="1" applyBorder="1" applyAlignment="1" applyProtection="1">
      <alignment horizontal="center"/>
    </xf>
    <xf numFmtId="1" fontId="4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/>
    <xf numFmtId="0" fontId="13" fillId="5" borderId="0" xfId="0" applyFont="1" applyFill="1" applyBorder="1" applyAlignment="1" applyProtection="1"/>
    <xf numFmtId="0" fontId="13" fillId="5" borderId="6" xfId="0" applyFont="1" applyFill="1" applyBorder="1" applyAlignment="1" applyProtection="1"/>
    <xf numFmtId="0" fontId="15" fillId="5" borderId="4" xfId="0" applyFont="1" applyFill="1" applyBorder="1" applyAlignment="1" applyProtection="1"/>
    <xf numFmtId="0" fontId="12" fillId="5" borderId="0" xfId="0" applyFont="1" applyFill="1" applyBorder="1" applyAlignment="1" applyProtection="1"/>
    <xf numFmtId="0" fontId="12" fillId="5" borderId="6" xfId="0" applyFont="1" applyFill="1" applyBorder="1" applyAlignment="1" applyProtection="1"/>
    <xf numFmtId="0" fontId="15" fillId="5" borderId="0" xfId="0" applyFont="1" applyFill="1" applyBorder="1" applyAlignment="1" applyProtection="1"/>
    <xf numFmtId="0" fontId="15" fillId="5" borderId="6" xfId="0" applyFont="1" applyFill="1" applyBorder="1" applyAlignment="1" applyProtection="1"/>
    <xf numFmtId="0" fontId="3" fillId="3" borderId="4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right" vertical="center"/>
    </xf>
    <xf numFmtId="0" fontId="4" fillId="3" borderId="29" xfId="0" applyFont="1" applyFill="1" applyBorder="1" applyProtection="1"/>
    <xf numFmtId="0" fontId="4" fillId="3" borderId="2" xfId="0" applyFont="1" applyFill="1" applyBorder="1" applyProtection="1"/>
    <xf numFmtId="0" fontId="8" fillId="3" borderId="2" xfId="0" applyFont="1" applyFill="1" applyBorder="1" applyAlignment="1" applyProtection="1">
      <alignment vertical="center"/>
    </xf>
    <xf numFmtId="0" fontId="8" fillId="5" borderId="4" xfId="0" applyFont="1" applyFill="1" applyBorder="1" applyProtection="1"/>
    <xf numFmtId="0" fontId="14" fillId="5" borderId="1" xfId="0" applyFont="1" applyFill="1" applyBorder="1" applyAlignment="1" applyProtection="1">
      <alignment horizontal="center"/>
    </xf>
    <xf numFmtId="0" fontId="14" fillId="5" borderId="2" xfId="0" applyFont="1" applyFill="1" applyBorder="1" applyAlignment="1" applyProtection="1">
      <alignment horizontal="center"/>
    </xf>
    <xf numFmtId="0" fontId="14" fillId="5" borderId="3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2" fontId="7" fillId="4" borderId="0" xfId="0" applyNumberFormat="1" applyFont="1" applyFill="1" applyBorder="1" applyAlignment="1" applyProtection="1">
      <alignment horizontal="center"/>
    </xf>
    <xf numFmtId="1" fontId="4" fillId="4" borderId="0" xfId="0" applyNumberFormat="1" applyFont="1" applyFill="1" applyBorder="1" applyAlignment="1" applyProtection="1">
      <alignment horizontal="center"/>
    </xf>
    <xf numFmtId="1" fontId="4" fillId="4" borderId="6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1" fontId="5" fillId="4" borderId="6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3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</xf>
    <xf numFmtId="0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7" fillId="5" borderId="2" xfId="0" applyFont="1" applyFill="1" applyBorder="1" applyAlignment="1" applyProtection="1">
      <alignment horizontal="left" vertical="top" wrapText="1"/>
      <protection locked="0"/>
    </xf>
    <xf numFmtId="0" fontId="7" fillId="5" borderId="3" xfId="0" applyFont="1" applyFill="1" applyBorder="1" applyAlignment="1" applyProtection="1">
      <alignment horizontal="left" vertical="top" wrapText="1"/>
      <protection locked="0"/>
    </xf>
    <xf numFmtId="0" fontId="7" fillId="5" borderId="8" xfId="0" applyFont="1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left" vertical="top" wrapText="1"/>
      <protection locked="0"/>
    </xf>
    <xf numFmtId="0" fontId="7" fillId="5" borderId="9" xfId="0" applyFont="1" applyFill="1" applyBorder="1" applyAlignment="1" applyProtection="1">
      <alignment horizontal="left"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5" borderId="10" xfId="0" applyFont="1" applyFill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 applyProtection="1">
      <alignment horizontal="left" vertical="top" wrapText="1"/>
      <protection locked="0"/>
    </xf>
    <xf numFmtId="0" fontId="7" fillId="5" borderId="11" xfId="0" applyFont="1" applyFill="1" applyBorder="1" applyAlignment="1" applyProtection="1">
      <alignment horizontal="left" vertical="top" wrapText="1"/>
      <protection locked="0"/>
    </xf>
    <xf numFmtId="0" fontId="9" fillId="0" borderId="19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" xfId="4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B2D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37894294398506"/>
          <c:y val="5.0925925925925923E-2"/>
          <c:w val="0.82099229474884239"/>
          <c:h val="0.74350320793234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'Cistern Rebate Calculator'!$G$46:$S$46</c:f>
              <c:strCache>
                <c:ptCount val="1"/>
                <c:pt idx="0">
                  <c:v>Lower Limit Cistern 5 sf #N/A ft ponding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'Cistern Rebate Calculator'!$D$52:$D$72</c:f>
            </c:numRef>
          </c:xVal>
          <c:yVal>
            <c:numRef>
              <c:f>'Cistern Rebate Calculator'!$E$52:$E$72</c:f>
            </c:numRef>
          </c:yVal>
          <c:smooth val="0"/>
        </c:ser>
        <c:ser>
          <c:idx val="1"/>
          <c:order val="1"/>
          <c:tx>
            <c:strRef>
              <c:f>'Cistern Rebate Calculator'!$G$47:$S$47</c:f>
              <c:strCache>
                <c:ptCount val="1"/>
                <c:pt idx="0">
                  <c:v>Upper Limit Cistern 15 sf #N/A ft ponding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'Cistern Rebate Calculator'!$N$52:$N$72</c:f>
            </c:numRef>
          </c:xVal>
          <c:yVal>
            <c:numRef>
              <c:f>'Cistern Rebate Calculator'!$Q$52:$Q$72</c:f>
            </c:numRef>
          </c:yVal>
          <c:smooth val="0"/>
        </c:ser>
        <c:ser>
          <c:idx val="2"/>
          <c:order val="2"/>
          <c:tx>
            <c:v>Contributing Roof Area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('Cistern Rebate Calculator'!$P$3,'Cistern Rebate Calculator'!$P$3)</c:f>
              <c:numCache>
                <c:formatCode>#,##0</c:formatCode>
                <c:ptCount val="2"/>
              </c:numCache>
            </c:numRef>
          </c:xVal>
          <c:yVal>
            <c:numRef>
              <c:f>('Cistern Rebate Calculator'!$E$78,'Cistern Rebate Calculator'!$E$83)</c:f>
            </c:numRef>
          </c:yVal>
          <c:smooth val="0"/>
        </c:ser>
        <c:ser>
          <c:idx val="3"/>
          <c:order val="3"/>
          <c:tx>
            <c:v>Interpolated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'Cistern Rebate Calculator'!$D$89</c:f>
            </c:numRef>
          </c:xVal>
          <c:yVal>
            <c:numRef>
              <c:f>'Cistern Rebate Calculator'!$E$89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51328"/>
        <c:axId val="103257984"/>
      </c:scatterChart>
      <c:valAx>
        <c:axId val="103251328"/>
        <c:scaling>
          <c:orientation val="minMax"/>
          <c:max val="84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Contributing Roof Area (sf)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57984"/>
        <c:crosses val="autoZero"/>
        <c:crossBetween val="midCat"/>
      </c:valAx>
      <c:valAx>
        <c:axId val="103257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1-year Reduction Goal Achieved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51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248587475807675"/>
          <c:y val="2.2610926712131173E-3"/>
          <c:w val="0.32543559074715794"/>
          <c:h val="0.203483073864709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gif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11</xdr:row>
      <xdr:rowOff>120849</xdr:rowOff>
    </xdr:from>
    <xdr:to>
      <xdr:col>11</xdr:col>
      <xdr:colOff>571500</xdr:colOff>
      <xdr:row>28</xdr:row>
      <xdr:rowOff>123473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7151" y="1663899"/>
          <a:ext cx="7219949" cy="2755349"/>
        </a:xfrm>
        <a:prstGeom prst="rect">
          <a:avLst/>
        </a:prstGeom>
      </xdr:spPr>
    </xdr:pic>
    <xdr:clientData/>
  </xdr:twoCellAnchor>
  <xdr:twoCellAnchor>
    <xdr:from>
      <xdr:col>2</xdr:col>
      <xdr:colOff>39927</xdr:colOff>
      <xdr:row>14</xdr:row>
      <xdr:rowOff>40796</xdr:rowOff>
    </xdr:from>
    <xdr:to>
      <xdr:col>2</xdr:col>
      <xdr:colOff>221492</xdr:colOff>
      <xdr:row>15</xdr:row>
      <xdr:rowOff>56815</xdr:rowOff>
    </xdr:to>
    <xdr:sp macro="" textlink="">
      <xdr:nvSpPr>
        <xdr:cNvPr id="16" name="TextBox 15"/>
        <xdr:cNvSpPr txBox="1"/>
      </xdr:nvSpPr>
      <xdr:spPr>
        <a:xfrm>
          <a:off x="1287702" y="2069621"/>
          <a:ext cx="181565" cy="177944"/>
        </a:xfrm>
        <a:prstGeom prst="rect">
          <a:avLst/>
        </a:prstGeom>
        <a:ln w="28575">
          <a:solidFill>
            <a:srgbClr val="00B0F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00B0F0"/>
              </a:solidFill>
            </a:rPr>
            <a:t>1</a:t>
          </a:r>
        </a:p>
      </xdr:txBody>
    </xdr:sp>
    <xdr:clientData/>
  </xdr:twoCellAnchor>
  <xdr:twoCellAnchor>
    <xdr:from>
      <xdr:col>9</xdr:col>
      <xdr:colOff>223008</xdr:colOff>
      <xdr:row>14</xdr:row>
      <xdr:rowOff>35193</xdr:rowOff>
    </xdr:from>
    <xdr:to>
      <xdr:col>9</xdr:col>
      <xdr:colOff>405888</xdr:colOff>
      <xdr:row>15</xdr:row>
      <xdr:rowOff>56148</xdr:rowOff>
    </xdr:to>
    <xdr:sp macro="" textlink="">
      <xdr:nvSpPr>
        <xdr:cNvPr id="18" name="TextBox 17"/>
        <xdr:cNvSpPr txBox="1"/>
      </xdr:nvSpPr>
      <xdr:spPr>
        <a:xfrm>
          <a:off x="5709408" y="2064018"/>
          <a:ext cx="182880" cy="182880"/>
        </a:xfrm>
        <a:prstGeom prst="rect">
          <a:avLst/>
        </a:prstGeom>
        <a:solidFill>
          <a:schemeClr val="lt1"/>
        </a:solidFill>
        <a:ln w="28575" cmpd="sng">
          <a:solidFill>
            <a:schemeClr val="accent4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accent4"/>
              </a:solidFill>
            </a:rPr>
            <a:t>2</a:t>
          </a:r>
        </a:p>
      </xdr:txBody>
    </xdr:sp>
    <xdr:clientData/>
  </xdr:twoCellAnchor>
  <xdr:twoCellAnchor>
    <xdr:from>
      <xdr:col>9</xdr:col>
      <xdr:colOff>220102</xdr:colOff>
      <xdr:row>15</xdr:row>
      <xdr:rowOff>102670</xdr:rowOff>
    </xdr:from>
    <xdr:to>
      <xdr:col>9</xdr:col>
      <xdr:colOff>402982</xdr:colOff>
      <xdr:row>16</xdr:row>
      <xdr:rowOff>123625</xdr:rowOff>
    </xdr:to>
    <xdr:sp macro="" textlink="">
      <xdr:nvSpPr>
        <xdr:cNvPr id="22" name="TextBox 21"/>
        <xdr:cNvSpPr txBox="1"/>
      </xdr:nvSpPr>
      <xdr:spPr>
        <a:xfrm>
          <a:off x="5706502" y="2293420"/>
          <a:ext cx="182880" cy="18288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accent2"/>
              </a:solidFill>
            </a:rPr>
            <a:t>3</a:t>
          </a:r>
        </a:p>
      </xdr:txBody>
    </xdr:sp>
    <xdr:clientData/>
  </xdr:twoCellAnchor>
  <xdr:twoCellAnchor>
    <xdr:from>
      <xdr:col>9</xdr:col>
      <xdr:colOff>223364</xdr:colOff>
      <xdr:row>17</xdr:row>
      <xdr:rowOff>7577</xdr:rowOff>
    </xdr:from>
    <xdr:to>
      <xdr:col>9</xdr:col>
      <xdr:colOff>406244</xdr:colOff>
      <xdr:row>18</xdr:row>
      <xdr:rowOff>28532</xdr:rowOff>
    </xdr:to>
    <xdr:sp macro="" textlink="">
      <xdr:nvSpPr>
        <xdr:cNvPr id="25" name="TextBox 24"/>
        <xdr:cNvSpPr txBox="1"/>
      </xdr:nvSpPr>
      <xdr:spPr>
        <a:xfrm>
          <a:off x="5709764" y="2522177"/>
          <a:ext cx="182880" cy="182880"/>
        </a:xfrm>
        <a:prstGeom prst="rect">
          <a:avLst/>
        </a:prstGeom>
        <a:solidFill>
          <a:schemeClr val="lt1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00B050"/>
              </a:solidFill>
            </a:rPr>
            <a:t>4</a:t>
          </a:r>
        </a:p>
      </xdr:txBody>
    </xdr:sp>
    <xdr:clientData/>
  </xdr:twoCellAnchor>
  <xdr:twoCellAnchor>
    <xdr:from>
      <xdr:col>9</xdr:col>
      <xdr:colOff>223316</xdr:colOff>
      <xdr:row>18</xdr:row>
      <xdr:rowOff>73206</xdr:rowOff>
    </xdr:from>
    <xdr:to>
      <xdr:col>9</xdr:col>
      <xdr:colOff>406196</xdr:colOff>
      <xdr:row>19</xdr:row>
      <xdr:rowOff>94161</xdr:rowOff>
    </xdr:to>
    <xdr:sp macro="" textlink="">
      <xdr:nvSpPr>
        <xdr:cNvPr id="28" name="TextBox 27"/>
        <xdr:cNvSpPr txBox="1"/>
      </xdr:nvSpPr>
      <xdr:spPr>
        <a:xfrm>
          <a:off x="5709716" y="2749731"/>
          <a:ext cx="182880" cy="182880"/>
        </a:xfrm>
        <a:prstGeom prst="rect">
          <a:avLst/>
        </a:prstGeom>
        <a:solidFill>
          <a:schemeClr val="lt1"/>
        </a:solidFill>
        <a:ln w="28575" cmpd="sng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7030A0"/>
              </a:solidFill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99</xdr:row>
      <xdr:rowOff>85725</xdr:rowOff>
    </xdr:from>
    <xdr:to>
      <xdr:col>3</xdr:col>
      <xdr:colOff>533400</xdr:colOff>
      <xdr:row>99</xdr:row>
      <xdr:rowOff>85725</xdr:rowOff>
    </xdr:to>
    <xdr:sp macro="" textlink="">
      <xdr:nvSpPr>
        <xdr:cNvPr id="64" name="Line 169"/>
        <xdr:cNvSpPr>
          <a:spLocks noChangeShapeType="1"/>
        </xdr:cNvSpPr>
      </xdr:nvSpPr>
      <xdr:spPr bwMode="auto">
        <a:xfrm>
          <a:off x="1600200" y="1089660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101</xdr:row>
      <xdr:rowOff>85725</xdr:rowOff>
    </xdr:from>
    <xdr:to>
      <xdr:col>3</xdr:col>
      <xdr:colOff>533400</xdr:colOff>
      <xdr:row>101</xdr:row>
      <xdr:rowOff>85725</xdr:rowOff>
    </xdr:to>
    <xdr:sp macro="" textlink="">
      <xdr:nvSpPr>
        <xdr:cNvPr id="65" name="Line 169"/>
        <xdr:cNvSpPr>
          <a:spLocks noChangeShapeType="1"/>
        </xdr:cNvSpPr>
      </xdr:nvSpPr>
      <xdr:spPr bwMode="auto">
        <a:xfrm>
          <a:off x="1600200" y="1089660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103</xdr:row>
      <xdr:rowOff>85725</xdr:rowOff>
    </xdr:from>
    <xdr:to>
      <xdr:col>3</xdr:col>
      <xdr:colOff>533400</xdr:colOff>
      <xdr:row>103</xdr:row>
      <xdr:rowOff>85725</xdr:rowOff>
    </xdr:to>
    <xdr:sp macro="" textlink="">
      <xdr:nvSpPr>
        <xdr:cNvPr id="66" name="Line 169"/>
        <xdr:cNvSpPr>
          <a:spLocks noChangeShapeType="1"/>
        </xdr:cNvSpPr>
      </xdr:nvSpPr>
      <xdr:spPr bwMode="auto">
        <a:xfrm>
          <a:off x="1600200" y="1089660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57149</xdr:colOff>
      <xdr:row>123</xdr:row>
      <xdr:rowOff>1029</xdr:rowOff>
    </xdr:from>
    <xdr:to>
      <xdr:col>18</xdr:col>
      <xdr:colOff>238125</xdr:colOff>
      <xdr:row>124</xdr:row>
      <xdr:rowOff>139066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8" y="17650294"/>
          <a:ext cx="1066241" cy="294918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120</xdr:row>
      <xdr:rowOff>17181</xdr:rowOff>
    </xdr:from>
    <xdr:to>
      <xdr:col>4</xdr:col>
      <xdr:colOff>723900</xdr:colOff>
      <xdr:row>124</xdr:row>
      <xdr:rowOff>26672</xdr:rowOff>
    </xdr:to>
    <xdr:pic>
      <xdr:nvPicPr>
        <xdr:cNvPr id="80" name="Picture 79" descr="http://www.kingcounty.gov/~/media/environment/dnrp/newsroom/2008/SPU_logo.ashx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1"/>
        <a:stretch/>
      </xdr:blipFill>
      <xdr:spPr bwMode="auto">
        <a:xfrm>
          <a:off x="2000250" y="4217706"/>
          <a:ext cx="885825" cy="65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19050</xdr:rowOff>
    </xdr:from>
    <xdr:to>
      <xdr:col>11</xdr:col>
      <xdr:colOff>160538</xdr:colOff>
      <xdr:row>124</xdr:row>
      <xdr:rowOff>57151</xdr:rowOff>
    </xdr:to>
    <xdr:pic>
      <xdr:nvPicPr>
        <xdr:cNvPr id="13" name="Picture 12" descr="File:KingCount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981575"/>
          <a:ext cx="99873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119</xdr:row>
      <xdr:rowOff>49673</xdr:rowOff>
    </xdr:from>
    <xdr:to>
      <xdr:col>2</xdr:col>
      <xdr:colOff>152400</xdr:colOff>
      <xdr:row>124</xdr:row>
      <xdr:rowOff>85727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173998"/>
          <a:ext cx="1285875" cy="759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15</xdr:col>
      <xdr:colOff>73397</xdr:colOff>
      <xdr:row>22</xdr:row>
      <xdr:rowOff>86846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3"/>
  <sheetViews>
    <sheetView showRowColHeaders="0" zoomScaleNormal="100" zoomScaleSheetLayoutView="100" workbookViewId="0">
      <selection activeCell="G42" sqref="G42"/>
    </sheetView>
  </sheetViews>
  <sheetFormatPr defaultRowHeight="12.75" x14ac:dyDescent="0.2"/>
  <cols>
    <col min="1" max="12" width="9.140625" style="116" customWidth="1"/>
    <col min="13" max="16384" width="9.140625" style="117"/>
  </cols>
  <sheetData>
    <row r="1" spans="1:12" ht="24" thickBot="1" x14ac:dyDescent="0.4">
      <c r="A1" s="203" t="s">
        <v>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ht="3.75" customHeight="1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5.75" x14ac:dyDescent="0.25">
      <c r="A3" s="192" t="s">
        <v>125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12" ht="3.75" customHeight="1" x14ac:dyDescent="0.25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4"/>
    </row>
    <row r="5" spans="1:12" ht="15.75" x14ac:dyDescent="0.25">
      <c r="A5" s="192" t="s">
        <v>57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</row>
    <row r="6" spans="1:12" ht="3.75" customHeight="1" x14ac:dyDescent="0.2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4"/>
    </row>
    <row r="7" spans="1:12" ht="15.75" x14ac:dyDescent="0.25">
      <c r="A7" s="192" t="s">
        <v>58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4"/>
    </row>
    <row r="8" spans="1:12" ht="3.75" customHeight="1" x14ac:dyDescent="0.25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4"/>
    </row>
    <row r="9" spans="1:12" ht="15.75" x14ac:dyDescent="0.25">
      <c r="A9" s="192" t="s">
        <v>59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4"/>
    </row>
    <row r="10" spans="1:12" ht="3.75" customHeight="1" x14ac:dyDescent="0.25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4"/>
    </row>
    <row r="11" spans="1:12" ht="15.75" customHeight="1" x14ac:dyDescent="0.25">
      <c r="A11" s="192" t="s">
        <v>124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6"/>
    </row>
    <row r="12" spans="1:12" x14ac:dyDescent="0.2">
      <c r="A12" s="118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19"/>
    </row>
    <row r="13" spans="1:12" x14ac:dyDescent="0.2">
      <c r="A13" s="118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19"/>
    </row>
    <row r="14" spans="1:12" x14ac:dyDescent="0.2">
      <c r="A14" s="118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19"/>
    </row>
    <row r="15" spans="1:12" x14ac:dyDescent="0.2">
      <c r="A15" s="118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19"/>
    </row>
    <row r="16" spans="1:12" x14ac:dyDescent="0.2">
      <c r="A16" s="118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19"/>
    </row>
    <row r="17" spans="1:12" x14ac:dyDescent="0.2">
      <c r="A17" s="118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19"/>
    </row>
    <row r="18" spans="1:12" x14ac:dyDescent="0.2">
      <c r="A18" s="118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19"/>
    </row>
    <row r="19" spans="1:12" x14ac:dyDescent="0.2">
      <c r="A19" s="118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19"/>
    </row>
    <row r="20" spans="1:12" x14ac:dyDescent="0.2">
      <c r="A20" s="118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19"/>
    </row>
    <row r="21" spans="1:12" x14ac:dyDescent="0.2">
      <c r="A21" s="118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19"/>
    </row>
    <row r="22" spans="1:12" x14ac:dyDescent="0.2">
      <c r="A22" s="118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19"/>
    </row>
    <row r="23" spans="1:12" x14ac:dyDescent="0.2">
      <c r="A23" s="118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19"/>
    </row>
    <row r="24" spans="1:12" x14ac:dyDescent="0.2">
      <c r="A24" s="118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19"/>
    </row>
    <row r="25" spans="1:12" x14ac:dyDescent="0.2">
      <c r="A25" s="118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19"/>
    </row>
    <row r="26" spans="1:12" x14ac:dyDescent="0.2">
      <c r="A26" s="118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19"/>
    </row>
    <row r="27" spans="1:12" x14ac:dyDescent="0.2">
      <c r="A27" s="118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19"/>
    </row>
    <row r="28" spans="1:12" x14ac:dyDescent="0.2">
      <c r="A28" s="118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19"/>
    </row>
    <row r="29" spans="1:12" x14ac:dyDescent="0.2">
      <c r="A29" s="118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19"/>
    </row>
    <row r="30" spans="1:12" x14ac:dyDescent="0.2">
      <c r="A30" s="118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19"/>
    </row>
    <row r="31" spans="1:12" x14ac:dyDescent="0.2">
      <c r="A31" s="118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19"/>
    </row>
    <row r="32" spans="1:12" x14ac:dyDescent="0.2">
      <c r="A32" s="118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19"/>
    </row>
    <row r="33" spans="1:12" ht="13.5" thickBot="1" x14ac:dyDescent="0.25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3"/>
    </row>
  </sheetData>
  <sheetProtection algorithmName="SHA-512" hashValue="/QVQrO2aHjsPiJkVHy0Vaqw5PufhLFriNpd86JC9JEdOiv35gidmcXhF+5jjS2geeP6zn6xjjZIF4w9StkmykA==" saltValue="8tNRYqHrm3mofdy9bGqJSQ==" spinCount="100000" sheet="1" objects="1" scenarios="1"/>
  <mergeCells count="1">
    <mergeCell ref="A1:L1"/>
  </mergeCells>
  <pageMargins left="0.7" right="0.7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187"/>
  <sheetViews>
    <sheetView showRowColHeaders="0" tabSelected="1" zoomScaleNormal="100" zoomScaleSheetLayoutView="100" workbookViewId="0">
      <selection activeCell="C3" sqref="C3:G3"/>
    </sheetView>
  </sheetViews>
  <sheetFormatPr defaultRowHeight="14.25" x14ac:dyDescent="0.2"/>
  <cols>
    <col min="1" max="1" width="2.28515625" style="94" customWidth="1"/>
    <col min="2" max="2" width="16.42578125" style="94" customWidth="1"/>
    <col min="3" max="3" width="4.85546875" style="94" customWidth="1"/>
    <col min="4" max="4" width="8.85546875" style="94" customWidth="1"/>
    <col min="5" max="5" width="16.140625" style="94" customWidth="1"/>
    <col min="6" max="6" width="3.42578125" style="94" customWidth="1"/>
    <col min="7" max="7" width="5.42578125" style="94" customWidth="1"/>
    <col min="8" max="8" width="4" style="94" bestFit="1" customWidth="1"/>
    <col min="9" max="9" width="1.85546875" style="94" bestFit="1" customWidth="1"/>
    <col min="10" max="10" width="2" style="94" bestFit="1" customWidth="1"/>
    <col min="11" max="11" width="4.7109375" style="94" customWidth="1"/>
    <col min="12" max="12" width="3.42578125" style="94" customWidth="1"/>
    <col min="13" max="13" width="5" style="94" customWidth="1"/>
    <col min="14" max="14" width="5.42578125" style="94" customWidth="1"/>
    <col min="15" max="15" width="2.85546875" style="94" customWidth="1"/>
    <col min="16" max="16" width="6.42578125" style="94" customWidth="1"/>
    <col min="17" max="17" width="8.5703125" style="94" customWidth="1"/>
    <col min="18" max="18" width="4.7109375" style="94" customWidth="1"/>
    <col min="19" max="19" width="4.42578125" style="94" customWidth="1"/>
    <col min="20" max="16384" width="9.140625" style="94"/>
  </cols>
  <sheetData>
    <row r="1" spans="1:21" ht="21" thickBot="1" x14ac:dyDescent="0.25">
      <c r="A1" s="206" t="s">
        <v>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8"/>
    </row>
    <row r="2" spans="1:21" s="96" customFormat="1" ht="13.5" thickBot="1" x14ac:dyDescent="0.25">
      <c r="A2" s="112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21" ht="15" customHeight="1" thickBot="1" x14ac:dyDescent="0.35">
      <c r="A3" s="6"/>
      <c r="B3" s="111" t="s">
        <v>48</v>
      </c>
      <c r="C3" s="229"/>
      <c r="D3" s="230"/>
      <c r="E3" s="230"/>
      <c r="F3" s="230"/>
      <c r="G3" s="231"/>
      <c r="H3" s="197"/>
      <c r="I3" s="7"/>
      <c r="J3" s="7"/>
      <c r="K3" s="7"/>
      <c r="L3" s="7"/>
      <c r="M3" s="7"/>
      <c r="N3" s="7"/>
      <c r="O3" s="12" t="s">
        <v>53</v>
      </c>
      <c r="P3" s="218"/>
      <c r="Q3" s="219"/>
      <c r="R3" s="220"/>
      <c r="S3" s="199" t="s">
        <v>0</v>
      </c>
    </row>
    <row r="4" spans="1:21" ht="3.75" customHeight="1" thickBot="1" x14ac:dyDescent="0.25">
      <c r="A4" s="2"/>
      <c r="B4" s="1"/>
      <c r="C4" s="103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8"/>
      <c r="Q4" s="8"/>
      <c r="R4" s="8"/>
      <c r="S4" s="3"/>
    </row>
    <row r="5" spans="1:21" ht="15" customHeight="1" thickBot="1" x14ac:dyDescent="0.35">
      <c r="A5" s="4"/>
      <c r="B5" s="111" t="s">
        <v>49</v>
      </c>
      <c r="C5" s="229"/>
      <c r="D5" s="230"/>
      <c r="E5" s="230"/>
      <c r="F5" s="230"/>
      <c r="G5" s="231"/>
      <c r="H5" s="198"/>
      <c r="I5" s="18"/>
      <c r="J5" s="18"/>
      <c r="K5" s="7"/>
      <c r="L5" s="7"/>
      <c r="M5" s="7"/>
      <c r="N5" s="7"/>
      <c r="O5" s="99" t="s">
        <v>52</v>
      </c>
      <c r="P5" s="218"/>
      <c r="Q5" s="219"/>
      <c r="R5" s="220"/>
      <c r="S5" s="199"/>
      <c r="U5" s="180"/>
    </row>
    <row r="6" spans="1:21" ht="3.75" customHeight="1" thickBot="1" x14ac:dyDescent="0.25">
      <c r="A6" s="4"/>
      <c r="B6" s="103"/>
      <c r="C6" s="103"/>
      <c r="D6" s="1"/>
      <c r="E6" s="1"/>
      <c r="F6" s="1"/>
      <c r="G6" s="1"/>
      <c r="H6" s="18"/>
      <c r="I6" s="18"/>
      <c r="J6" s="18"/>
      <c r="K6" s="18"/>
      <c r="L6" s="18"/>
      <c r="M6" s="18"/>
      <c r="N6" s="18"/>
      <c r="O6" s="12"/>
      <c r="P6" s="12"/>
      <c r="Q6" s="12"/>
      <c r="R6" s="12"/>
      <c r="S6" s="3"/>
    </row>
    <row r="7" spans="1:21" ht="15" customHeight="1" thickBot="1" x14ac:dyDescent="0.25">
      <c r="A7" s="4"/>
      <c r="B7" s="111" t="s">
        <v>50</v>
      </c>
      <c r="C7" s="232"/>
      <c r="D7" s="233"/>
      <c r="E7" s="233"/>
      <c r="F7" s="233"/>
      <c r="G7" s="234"/>
      <c r="H7" s="198"/>
      <c r="I7" s="18"/>
      <c r="J7" s="18"/>
      <c r="K7" s="18"/>
      <c r="L7" s="18"/>
      <c r="M7" s="18"/>
      <c r="N7" s="18"/>
      <c r="O7" s="99" t="s">
        <v>76</v>
      </c>
      <c r="P7" s="218"/>
      <c r="Q7" s="219"/>
      <c r="R7" s="220"/>
      <c r="S7" s="199"/>
    </row>
    <row r="8" spans="1:21" ht="3.75" customHeight="1" thickBot="1" x14ac:dyDescent="0.25">
      <c r="A8" s="4"/>
      <c r="B8" s="103"/>
      <c r="C8" s="103"/>
      <c r="D8" s="103"/>
      <c r="E8" s="103"/>
      <c r="F8" s="103"/>
      <c r="G8" s="103"/>
      <c r="H8" s="103"/>
      <c r="I8" s="18"/>
      <c r="J8" s="18"/>
      <c r="K8" s="18"/>
      <c r="L8" s="18"/>
      <c r="M8" s="18"/>
      <c r="N8" s="18"/>
      <c r="O8" s="99"/>
      <c r="P8" s="99"/>
      <c r="Q8" s="99"/>
      <c r="R8" s="99"/>
      <c r="S8" s="3"/>
    </row>
    <row r="9" spans="1:21" ht="15" customHeight="1" thickBot="1" x14ac:dyDescent="0.25">
      <c r="A9" s="4"/>
      <c r="B9" s="111" t="s">
        <v>51</v>
      </c>
      <c r="C9" s="235"/>
      <c r="D9" s="236"/>
      <c r="E9" s="236"/>
      <c r="F9" s="236"/>
      <c r="G9" s="237"/>
      <c r="H9" s="198"/>
      <c r="I9" s="18"/>
      <c r="J9" s="18"/>
      <c r="K9" s="18"/>
      <c r="L9" s="18"/>
      <c r="M9" s="18"/>
      <c r="N9" s="18"/>
      <c r="O9" s="100" t="s">
        <v>109</v>
      </c>
      <c r="P9" s="225"/>
      <c r="Q9" s="226"/>
      <c r="R9" s="227"/>
      <c r="S9" s="199" t="s">
        <v>3</v>
      </c>
    </row>
    <row r="10" spans="1:21" ht="3.75" customHeight="1" thickBot="1" x14ac:dyDescent="0.25">
      <c r="A10" s="4"/>
      <c r="B10" s="103"/>
      <c r="C10" s="238"/>
      <c r="D10" s="239"/>
      <c r="E10" s="239"/>
      <c r="F10" s="239"/>
      <c r="G10" s="240"/>
      <c r="H10" s="198"/>
      <c r="I10" s="18"/>
      <c r="J10" s="18"/>
      <c r="K10" s="18"/>
      <c r="L10" s="18"/>
      <c r="M10" s="18"/>
      <c r="N10" s="18"/>
      <c r="O10" s="99"/>
      <c r="P10" s="99"/>
      <c r="Q10" s="99"/>
      <c r="R10" s="99"/>
      <c r="S10" s="3"/>
    </row>
    <row r="11" spans="1:21" ht="15" customHeight="1" thickBot="1" x14ac:dyDescent="0.25">
      <c r="A11" s="4"/>
      <c r="B11" s="103"/>
      <c r="C11" s="238"/>
      <c r="D11" s="239"/>
      <c r="E11" s="239"/>
      <c r="F11" s="239"/>
      <c r="G11" s="240"/>
      <c r="H11" s="198"/>
      <c r="I11" s="18"/>
      <c r="J11" s="18"/>
      <c r="K11" s="18"/>
      <c r="L11" s="18"/>
      <c r="M11" s="18"/>
      <c r="N11" s="18"/>
      <c r="O11" s="100" t="s">
        <v>122</v>
      </c>
      <c r="P11" s="225"/>
      <c r="Q11" s="226"/>
      <c r="R11" s="227"/>
      <c r="S11" s="199" t="s">
        <v>3</v>
      </c>
    </row>
    <row r="12" spans="1:21" ht="3.75" customHeight="1" thickBot="1" x14ac:dyDescent="0.25">
      <c r="A12" s="4"/>
      <c r="B12" s="103"/>
      <c r="C12" s="238"/>
      <c r="D12" s="239"/>
      <c r="E12" s="239"/>
      <c r="F12" s="239"/>
      <c r="G12" s="240"/>
      <c r="H12" s="19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"/>
    </row>
    <row r="13" spans="1:21" ht="15" customHeight="1" thickBot="1" x14ac:dyDescent="0.25">
      <c r="A13" s="4"/>
      <c r="B13" s="103"/>
      <c r="C13" s="241"/>
      <c r="D13" s="242"/>
      <c r="E13" s="242"/>
      <c r="F13" s="242"/>
      <c r="G13" s="243"/>
      <c r="H13" s="198"/>
      <c r="I13" s="18"/>
      <c r="J13" s="18"/>
      <c r="K13" s="18"/>
      <c r="L13" s="18"/>
      <c r="M13" s="18"/>
      <c r="N13" s="18"/>
      <c r="O13" s="100" t="s">
        <v>111</v>
      </c>
      <c r="P13" s="218"/>
      <c r="Q13" s="219"/>
      <c r="R13" s="220"/>
      <c r="S13" s="199" t="s">
        <v>32</v>
      </c>
    </row>
    <row r="14" spans="1:21" ht="7.5" customHeight="1" thickBot="1" x14ac:dyDescent="0.25">
      <c r="A14" s="9"/>
      <c r="B14" s="10"/>
      <c r="C14" s="200"/>
      <c r="D14" s="200"/>
      <c r="E14" s="200"/>
      <c r="F14" s="201"/>
      <c r="G14" s="201"/>
      <c r="H14" s="20"/>
      <c r="I14" s="20"/>
      <c r="J14" s="20"/>
      <c r="K14" s="20"/>
      <c r="L14" s="20"/>
      <c r="M14" s="19"/>
      <c r="N14" s="20"/>
      <c r="O14" s="5"/>
      <c r="P14" s="19"/>
      <c r="Q14" s="19"/>
      <c r="R14" s="19"/>
      <c r="S14" s="21"/>
    </row>
    <row r="15" spans="1:21" ht="15" hidden="1" customHeight="1" x14ac:dyDescent="0.3">
      <c r="A15" s="17" t="s">
        <v>47</v>
      </c>
      <c r="B15" s="10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5"/>
    </row>
    <row r="16" spans="1:21" ht="3.75" hidden="1" customHeight="1" x14ac:dyDescent="0.2">
      <c r="A16" s="13"/>
      <c r="B16" s="105"/>
      <c r="C16" s="187"/>
      <c r="D16" s="187"/>
      <c r="E16" s="187"/>
      <c r="F16" s="187"/>
      <c r="G16" s="187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4"/>
    </row>
    <row r="17" spans="1:19" ht="15" hidden="1" customHeight="1" thickBot="1" x14ac:dyDescent="0.25">
      <c r="A17" s="13"/>
      <c r="B17" s="99"/>
      <c r="C17" s="99"/>
      <c r="D17" s="99"/>
      <c r="E17" s="99"/>
      <c r="F17" s="101"/>
      <c r="G17" s="101"/>
      <c r="H17" s="18"/>
      <c r="I17" s="18"/>
      <c r="J17" s="18"/>
      <c r="K17" s="18"/>
      <c r="L17" s="18"/>
      <c r="M17" s="99"/>
      <c r="N17" s="99" t="s">
        <v>114</v>
      </c>
      <c r="O17" s="8"/>
      <c r="P17" s="224" t="str">
        <f>IFERROR(IF(Q25="Not Available",Q25,Q25&amp;" sf"),"")</f>
        <v>Not Available</v>
      </c>
      <c r="Q17" s="224"/>
      <c r="R17" s="224"/>
      <c r="S17" s="3"/>
    </row>
    <row r="18" spans="1:19" ht="15" hidden="1" customHeight="1" thickBot="1" x14ac:dyDescent="0.25">
      <c r="A18" s="13"/>
      <c r="B18" s="99"/>
      <c r="C18" s="99"/>
      <c r="D18" s="99"/>
      <c r="E18" s="99"/>
      <c r="F18" s="101"/>
      <c r="G18" s="101"/>
      <c r="H18" s="18"/>
      <c r="I18" s="18"/>
      <c r="J18" s="18"/>
      <c r="K18" s="18"/>
      <c r="L18" s="18"/>
      <c r="M18" s="99"/>
      <c r="N18" s="12" t="s">
        <v>115</v>
      </c>
      <c r="O18" s="8"/>
      <c r="P18" s="221" t="str">
        <f>IFERROR(IF(P7="User Defined",P13/7.48052/P11*P5,P5*INDEX(Data!I47:I53,MATCH(P7,Data!H47:H53,0))),"")</f>
        <v/>
      </c>
      <c r="Q18" s="222"/>
      <c r="R18" s="223"/>
      <c r="S18" s="199" t="s">
        <v>0</v>
      </c>
    </row>
    <row r="19" spans="1:19" ht="3.75" hidden="1" customHeight="1" thickBot="1" x14ac:dyDescent="0.25">
      <c r="A19" s="9"/>
      <c r="B19" s="10"/>
      <c r="C19" s="10"/>
      <c r="D19" s="10"/>
      <c r="E19" s="10"/>
      <c r="F19" s="22"/>
      <c r="G19" s="22"/>
      <c r="H19" s="23"/>
      <c r="I19" s="23"/>
      <c r="J19" s="23"/>
      <c r="K19" s="23"/>
      <c r="L19" s="23"/>
      <c r="M19" s="22"/>
      <c r="N19" s="23"/>
      <c r="O19" s="5"/>
      <c r="P19" s="22"/>
      <c r="Q19" s="22"/>
      <c r="R19" s="22"/>
      <c r="S19" s="24"/>
    </row>
    <row r="20" spans="1:19" ht="15" hidden="1" customHeight="1" x14ac:dyDescent="0.2">
      <c r="A20" s="170" t="s">
        <v>64</v>
      </c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3"/>
    </row>
    <row r="21" spans="1:19" ht="15" hidden="1" customHeight="1" x14ac:dyDescent="0.2">
      <c r="A21" s="73"/>
      <c r="B21" s="33" t="s">
        <v>4</v>
      </c>
      <c r="C21" s="33"/>
      <c r="D21" s="33"/>
      <c r="E21" s="33" t="s">
        <v>113</v>
      </c>
      <c r="F21" s="33"/>
      <c r="G21" s="33"/>
      <c r="H21" s="33"/>
      <c r="I21" s="33"/>
      <c r="J21" s="33"/>
      <c r="K21" s="33"/>
      <c r="L21" s="33"/>
      <c r="M21" s="139"/>
      <c r="N21" s="33"/>
      <c r="O21" s="33"/>
      <c r="P21" s="33"/>
      <c r="Q21" s="33"/>
      <c r="R21" s="33"/>
      <c r="S21" s="72"/>
    </row>
    <row r="22" spans="1:19" ht="15" hidden="1" customHeight="1" x14ac:dyDescent="0.2">
      <c r="A22" s="71"/>
      <c r="B22" s="32"/>
      <c r="C22" s="166">
        <v>3</v>
      </c>
      <c r="D22" s="167">
        <v>4</v>
      </c>
      <c r="E22" s="168">
        <v>5</v>
      </c>
      <c r="F22" s="166">
        <v>6</v>
      </c>
      <c r="G22" s="169"/>
      <c r="H22" s="33"/>
      <c r="I22" s="33"/>
      <c r="J22" s="33"/>
      <c r="K22" s="33"/>
      <c r="L22" s="33"/>
      <c r="M22" s="139"/>
      <c r="N22" s="33"/>
      <c r="O22" s="33"/>
      <c r="P22" s="33"/>
      <c r="Q22" s="33"/>
      <c r="R22" s="33"/>
      <c r="S22" s="72"/>
    </row>
    <row r="23" spans="1:19" ht="15" hidden="1" customHeight="1" x14ac:dyDescent="0.2">
      <c r="A23" s="73"/>
      <c r="B23" s="139">
        <v>400</v>
      </c>
      <c r="C23" s="139">
        <v>5</v>
      </c>
      <c r="D23" s="164">
        <v>5</v>
      </c>
      <c r="E23" s="185">
        <v>5</v>
      </c>
      <c r="F23" s="139">
        <v>5</v>
      </c>
      <c r="G23" s="139"/>
      <c r="H23" s="33"/>
      <c r="I23" s="33"/>
      <c r="J23" s="33"/>
      <c r="K23" s="33"/>
      <c r="L23" s="33"/>
      <c r="M23" s="33" t="s">
        <v>28</v>
      </c>
      <c r="N23" s="33"/>
      <c r="O23" s="33"/>
      <c r="P23" s="33"/>
      <c r="Q23" s="33"/>
      <c r="R23" s="33"/>
      <c r="S23" s="72"/>
    </row>
    <row r="24" spans="1:19" ht="15" hidden="1" customHeight="1" x14ac:dyDescent="0.2">
      <c r="A24" s="73"/>
      <c r="B24" s="139">
        <v>800</v>
      </c>
      <c r="C24" s="139">
        <v>10</v>
      </c>
      <c r="D24" s="164">
        <v>5</v>
      </c>
      <c r="E24" s="185">
        <v>5</v>
      </c>
      <c r="F24" s="139">
        <v>5</v>
      </c>
      <c r="G24" s="139"/>
      <c r="H24" s="33"/>
      <c r="I24" s="33"/>
      <c r="J24" s="33"/>
      <c r="K24" s="37" t="s">
        <v>30</v>
      </c>
      <c r="L24" s="33"/>
      <c r="M24" s="33" t="e">
        <f>INDEX(B23:B43,MATCH(P3,B23:B43))</f>
        <v>#N/A</v>
      </c>
      <c r="N24" s="33"/>
      <c r="O24" s="33">
        <f>MIN(FLOOR(P9,1),6)</f>
        <v>0</v>
      </c>
      <c r="P24" s="33"/>
      <c r="Q24" s="213" t="e">
        <f>IF(O24=3,AVERAGEIF($B$23:$B$43,M24,$C$23:$C$43),IF(O24=4,AVERAGEIF($B$23:$B$43,M24,$D$23:$D$43),IF(O24=5,AVERAGEIF($B$23:$B$43,M24,$E$23:$E$43),AVERAGEIF($B$23:$B$43,M24,$F$23:$F$43))))</f>
        <v>#DIV/0!</v>
      </c>
      <c r="R24" s="213"/>
      <c r="S24" s="214"/>
    </row>
    <row r="25" spans="1:19" ht="15" hidden="1" customHeight="1" x14ac:dyDescent="0.2">
      <c r="A25" s="73"/>
      <c r="B25" s="139">
        <v>1200</v>
      </c>
      <c r="C25" s="139">
        <v>15</v>
      </c>
      <c r="D25" s="164">
        <v>12</v>
      </c>
      <c r="E25" s="185">
        <v>11</v>
      </c>
      <c r="F25" s="139">
        <v>8</v>
      </c>
      <c r="G25" s="139"/>
      <c r="H25" s="33"/>
      <c r="I25" s="33"/>
      <c r="J25" s="33"/>
      <c r="K25" s="50" t="s">
        <v>29</v>
      </c>
      <c r="L25" s="32"/>
      <c r="M25" s="32">
        <f>P3</f>
        <v>0</v>
      </c>
      <c r="N25" s="33"/>
      <c r="O25" s="33"/>
      <c r="P25" s="33"/>
      <c r="Q25" s="215" t="str">
        <f>IFERROR(ROUND(Q24+(Q26-Q24)/(M26-M24)*(M25-M24),0),IFERROR(ROUND(Q24,0),"Not Available"))</f>
        <v>Not Available</v>
      </c>
      <c r="R25" s="215"/>
      <c r="S25" s="216"/>
    </row>
    <row r="26" spans="1:19" ht="15" hidden="1" customHeight="1" x14ac:dyDescent="0.2">
      <c r="A26" s="73"/>
      <c r="B26" s="139">
        <v>1600</v>
      </c>
      <c r="C26" s="139">
        <v>25</v>
      </c>
      <c r="D26" s="164">
        <v>18</v>
      </c>
      <c r="E26" s="185">
        <v>12</v>
      </c>
      <c r="F26" s="139">
        <v>12</v>
      </c>
      <c r="G26" s="139"/>
      <c r="H26" s="33"/>
      <c r="I26" s="33"/>
      <c r="J26" s="33"/>
      <c r="K26" s="37" t="s">
        <v>31</v>
      </c>
      <c r="L26" s="33"/>
      <c r="M26" s="33">
        <f>IFERROR(INDEX(B23:B43,MATCH(P3,B23:B43)+1),B43)</f>
        <v>8400</v>
      </c>
      <c r="N26" s="33"/>
      <c r="O26" s="33">
        <f>MIN(FLOOR(P9,1),6)</f>
        <v>0</v>
      </c>
      <c r="P26" s="33"/>
      <c r="Q26" s="213" t="e">
        <f>IF(O26=3,AVERAGEIF($B$23:$B$43,M26,$C$23:$C$43),IF(O26=4,AVERAGEIF($B$23:$B$43,M26,$D$23:$D$43),IF(O26=5,AVERAGEIF($B$23:$B$43,M26,$E$23:$E$43),AVERAGEIF($B$23:$B$43,M26,$F$23:$F$43))))</f>
        <v>#DIV/0!</v>
      </c>
      <c r="R26" s="213"/>
      <c r="S26" s="214"/>
    </row>
    <row r="27" spans="1:19" ht="15" hidden="1" customHeight="1" x14ac:dyDescent="0.2">
      <c r="A27" s="73"/>
      <c r="B27" s="139">
        <v>2000</v>
      </c>
      <c r="C27" s="139">
        <v>35</v>
      </c>
      <c r="D27" s="164">
        <v>23</v>
      </c>
      <c r="E27" s="185">
        <v>19</v>
      </c>
      <c r="F27" s="139">
        <v>14</v>
      </c>
      <c r="G27" s="139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72"/>
    </row>
    <row r="28" spans="1:19" ht="15" hidden="1" customHeight="1" x14ac:dyDescent="0.2">
      <c r="A28" s="73"/>
      <c r="B28" s="139">
        <v>2400</v>
      </c>
      <c r="C28" s="139">
        <v>48</v>
      </c>
      <c r="D28" s="164">
        <v>33</v>
      </c>
      <c r="E28" s="185">
        <v>24</v>
      </c>
      <c r="F28" s="139">
        <v>19</v>
      </c>
      <c r="G28" s="139"/>
      <c r="H28" s="33" t="s">
        <v>62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72"/>
    </row>
    <row r="29" spans="1:19" ht="15" hidden="1" customHeight="1" x14ac:dyDescent="0.2">
      <c r="A29" s="73"/>
      <c r="B29" s="139">
        <v>2800</v>
      </c>
      <c r="C29" s="139">
        <v>60</v>
      </c>
      <c r="D29" s="164">
        <v>40</v>
      </c>
      <c r="E29" s="185">
        <v>31</v>
      </c>
      <c r="F29" s="139">
        <v>24</v>
      </c>
      <c r="G29" s="139"/>
      <c r="H29" s="33" t="s">
        <v>63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72"/>
    </row>
    <row r="30" spans="1:19" ht="15" hidden="1" customHeight="1" x14ac:dyDescent="0.2">
      <c r="A30" s="73"/>
      <c r="B30" s="139">
        <v>3200</v>
      </c>
      <c r="C30" s="139">
        <v>70</v>
      </c>
      <c r="D30" s="164">
        <v>50</v>
      </c>
      <c r="E30" s="185">
        <v>37</v>
      </c>
      <c r="F30" s="139">
        <v>31</v>
      </c>
      <c r="G30" s="139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72"/>
    </row>
    <row r="31" spans="1:19" ht="15" hidden="1" customHeight="1" x14ac:dyDescent="0.2">
      <c r="A31" s="73"/>
      <c r="B31" s="139">
        <v>3600</v>
      </c>
      <c r="C31" s="139">
        <v>85</v>
      </c>
      <c r="D31" s="164">
        <v>63</v>
      </c>
      <c r="E31" s="185">
        <v>48</v>
      </c>
      <c r="F31" s="139">
        <v>37</v>
      </c>
      <c r="G31" s="139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72"/>
    </row>
    <row r="32" spans="1:19" ht="15" hidden="1" customHeight="1" x14ac:dyDescent="0.2">
      <c r="A32" s="73"/>
      <c r="B32" s="139">
        <v>4000</v>
      </c>
      <c r="C32" s="139"/>
      <c r="D32" s="164">
        <v>73</v>
      </c>
      <c r="E32" s="185">
        <v>54</v>
      </c>
      <c r="F32" s="139">
        <v>44</v>
      </c>
      <c r="G32" s="13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72"/>
    </row>
    <row r="33" spans="1:26" ht="15" hidden="1" customHeight="1" x14ac:dyDescent="0.2">
      <c r="A33" s="73"/>
      <c r="B33" s="139">
        <v>4400</v>
      </c>
      <c r="C33" s="139"/>
      <c r="D33" s="164">
        <v>83</v>
      </c>
      <c r="E33" s="185">
        <v>64</v>
      </c>
      <c r="F33" s="139">
        <v>51</v>
      </c>
      <c r="G33" s="139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72"/>
    </row>
    <row r="34" spans="1:26" ht="15" hidden="1" customHeight="1" x14ac:dyDescent="0.2">
      <c r="A34" s="73"/>
      <c r="B34" s="139">
        <v>4800</v>
      </c>
      <c r="C34" s="139"/>
      <c r="D34" s="164"/>
      <c r="E34" s="185">
        <v>73</v>
      </c>
      <c r="F34" s="139">
        <v>58</v>
      </c>
      <c r="G34" s="139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72"/>
    </row>
    <row r="35" spans="1:26" ht="15" hidden="1" customHeight="1" x14ac:dyDescent="0.2">
      <c r="A35" s="73"/>
      <c r="B35" s="139">
        <v>5200</v>
      </c>
      <c r="C35" s="139"/>
      <c r="D35" s="164"/>
      <c r="E35" s="185">
        <v>83</v>
      </c>
      <c r="F35" s="139">
        <v>67</v>
      </c>
      <c r="G35" s="139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72"/>
    </row>
    <row r="36" spans="1:26" ht="15" hidden="1" customHeight="1" x14ac:dyDescent="0.2">
      <c r="A36" s="73"/>
      <c r="B36" s="139">
        <v>5600</v>
      </c>
      <c r="C36" s="139"/>
      <c r="D36" s="164"/>
      <c r="E36" s="185"/>
      <c r="F36" s="139">
        <v>75</v>
      </c>
      <c r="G36" s="139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72"/>
    </row>
    <row r="37" spans="1:26" ht="15" hidden="1" customHeight="1" x14ac:dyDescent="0.2">
      <c r="A37" s="73"/>
      <c r="B37" s="139">
        <v>6000</v>
      </c>
      <c r="C37" s="139"/>
      <c r="D37" s="164"/>
      <c r="E37" s="185"/>
      <c r="F37" s="139">
        <v>84</v>
      </c>
      <c r="G37" s="139"/>
      <c r="H37" s="165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72"/>
    </row>
    <row r="38" spans="1:26" ht="15" hidden="1" customHeight="1" x14ac:dyDescent="0.2">
      <c r="A38" s="73"/>
      <c r="B38" s="139">
        <v>6400</v>
      </c>
      <c r="C38" s="139"/>
      <c r="D38" s="164"/>
      <c r="E38" s="185"/>
      <c r="F38" s="139"/>
      <c r="G38" s="139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72"/>
    </row>
    <row r="39" spans="1:26" ht="15" hidden="1" customHeight="1" x14ac:dyDescent="0.2">
      <c r="A39" s="73"/>
      <c r="B39" s="139">
        <v>6800</v>
      </c>
      <c r="C39" s="139"/>
      <c r="D39" s="164"/>
      <c r="E39" s="185"/>
      <c r="F39" s="139"/>
      <c r="G39" s="139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72"/>
    </row>
    <row r="40" spans="1:26" ht="15" hidden="1" customHeight="1" x14ac:dyDescent="0.2">
      <c r="A40" s="73"/>
      <c r="B40" s="139">
        <v>7200</v>
      </c>
      <c r="C40" s="139"/>
      <c r="D40" s="164"/>
      <c r="E40" s="185"/>
      <c r="F40" s="139"/>
      <c r="G40" s="139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72"/>
    </row>
    <row r="41" spans="1:26" ht="15" hidden="1" customHeight="1" x14ac:dyDescent="0.2">
      <c r="A41" s="73"/>
      <c r="B41" s="139">
        <v>7600</v>
      </c>
      <c r="C41" s="139"/>
      <c r="D41" s="164"/>
      <c r="E41" s="185"/>
      <c r="F41" s="139"/>
      <c r="G41" s="139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72"/>
    </row>
    <row r="42" spans="1:26" ht="15" hidden="1" customHeight="1" x14ac:dyDescent="0.2">
      <c r="A42" s="73"/>
      <c r="B42" s="139">
        <v>8000</v>
      </c>
      <c r="C42" s="139"/>
      <c r="D42" s="164"/>
      <c r="E42" s="185"/>
      <c r="F42" s="139"/>
      <c r="G42" s="139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72"/>
    </row>
    <row r="43" spans="1:26" ht="15" hidden="1" customHeight="1" x14ac:dyDescent="0.2">
      <c r="A43" s="73"/>
      <c r="B43" s="139">
        <v>8400</v>
      </c>
      <c r="C43" s="139"/>
      <c r="D43" s="164"/>
      <c r="E43" s="185"/>
      <c r="F43" s="139"/>
      <c r="G43" s="139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72"/>
    </row>
    <row r="44" spans="1:26" ht="15" hidden="1" customHeight="1" x14ac:dyDescent="0.2">
      <c r="A44" s="73"/>
      <c r="B44" s="33"/>
      <c r="C44" s="49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72"/>
    </row>
    <row r="45" spans="1:26" ht="15" hidden="1" customHeight="1" x14ac:dyDescent="0.2">
      <c r="A45" s="74" t="s">
        <v>65</v>
      </c>
      <c r="B45" s="106"/>
      <c r="C45" s="31"/>
      <c r="D45" s="31"/>
      <c r="E45" s="31"/>
      <c r="F45" s="32" t="s">
        <v>112</v>
      </c>
      <c r="G45" s="31"/>
      <c r="H45" s="33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75"/>
    </row>
    <row r="46" spans="1:26" ht="15" hidden="1" customHeight="1" x14ac:dyDescent="0.2">
      <c r="A46" s="77"/>
      <c r="B46" s="38" t="s">
        <v>9</v>
      </c>
      <c r="C46" s="38"/>
      <c r="D46" s="39" t="e">
        <f>M24</f>
        <v>#N/A</v>
      </c>
      <c r="E46" s="33" t="s">
        <v>0</v>
      </c>
      <c r="F46" s="36"/>
      <c r="G46" s="38" t="s">
        <v>7</v>
      </c>
      <c r="H46" s="33"/>
      <c r="I46" s="34"/>
      <c r="J46" s="34"/>
      <c r="K46" s="34"/>
      <c r="L46" s="139"/>
      <c r="M46" s="137">
        <f>IFERROR(INDEX(Data!I23:I44,MATCH(P18,Data!I23:I44)),MIN(Data!I23:I44))</f>
        <v>5</v>
      </c>
      <c r="N46" s="40" t="s">
        <v>0</v>
      </c>
      <c r="O46" s="36"/>
      <c r="P46" s="37" t="e">
        <f>MIN(FLOOR(IF(P7="User Defined",P9,INDEX(Data!$K$48:$K$52,MATCH(P7,Data!$H$48:$H$52,0))),1),6)</f>
        <v>#N/A</v>
      </c>
      <c r="Q46" s="31" t="s">
        <v>107</v>
      </c>
      <c r="R46" s="40"/>
      <c r="S46" s="75"/>
    </row>
    <row r="47" spans="1:26" ht="15" hidden="1" customHeight="1" x14ac:dyDescent="0.2">
      <c r="A47" s="77"/>
      <c r="B47" s="38" t="s">
        <v>10</v>
      </c>
      <c r="C47" s="38"/>
      <c r="D47" s="39">
        <f>M26</f>
        <v>8400</v>
      </c>
      <c r="E47" s="33" t="s">
        <v>0</v>
      </c>
      <c r="F47" s="36"/>
      <c r="G47" s="38" t="s">
        <v>8</v>
      </c>
      <c r="H47" s="34"/>
      <c r="I47" s="34"/>
      <c r="J47" s="34"/>
      <c r="K47" s="34"/>
      <c r="L47" s="34"/>
      <c r="M47" s="137">
        <f>IFERROR(INDEX(Data!I23:I29,MATCH(P18,Data!I23:I29)+1),IF(M46=Data!I23,Data!I24,Data!I29))</f>
        <v>15</v>
      </c>
      <c r="N47" s="40" t="s">
        <v>0</v>
      </c>
      <c r="O47" s="36"/>
      <c r="P47" s="37" t="e">
        <f>MIN(FLOOR(IF(P7="User Defined",P9,INDEX(Data!$K$48:$K$52,MATCH(P7,Data!$H$48:$H$52,0))),1),6)</f>
        <v>#N/A</v>
      </c>
      <c r="Q47" s="31" t="s">
        <v>107</v>
      </c>
      <c r="R47" s="40"/>
      <c r="S47" s="75"/>
    </row>
    <row r="48" spans="1:26" ht="15" hidden="1" customHeight="1" x14ac:dyDescent="0.2">
      <c r="A48" s="77"/>
      <c r="B48" s="37"/>
      <c r="C48" s="38"/>
      <c r="D48" s="36"/>
      <c r="E48" s="36"/>
      <c r="F48" s="36"/>
      <c r="G48" s="36"/>
      <c r="H48" s="34"/>
      <c r="I48" s="34"/>
      <c r="J48" s="34"/>
      <c r="K48" s="34"/>
      <c r="L48" s="34"/>
      <c r="M48" s="36"/>
      <c r="N48" s="34"/>
      <c r="O48" s="36"/>
      <c r="P48" s="36"/>
      <c r="Q48" s="36"/>
      <c r="R48" s="36"/>
      <c r="S48" s="78"/>
      <c r="T48" s="95"/>
      <c r="V48" s="95"/>
      <c r="W48" s="95"/>
      <c r="X48" s="95"/>
      <c r="Y48" s="95"/>
      <c r="Z48" s="95"/>
    </row>
    <row r="49" spans="1:26" ht="15" hidden="1" customHeight="1" x14ac:dyDescent="0.2">
      <c r="A49" s="79" t="s">
        <v>66</v>
      </c>
      <c r="B49" s="107"/>
      <c r="C49" s="36"/>
      <c r="D49" s="36"/>
      <c r="E49" s="36"/>
      <c r="F49" s="38"/>
      <c r="G49" s="38"/>
      <c r="H49" s="34"/>
      <c r="I49" s="34"/>
      <c r="J49" s="34"/>
      <c r="K49" s="34"/>
      <c r="L49" s="34"/>
      <c r="M49" s="38"/>
      <c r="N49" s="34"/>
      <c r="O49" s="35"/>
      <c r="P49" s="38"/>
      <c r="Q49" s="38"/>
      <c r="R49" s="38"/>
      <c r="S49" s="80"/>
      <c r="T49" s="95"/>
      <c r="U49" s="95"/>
      <c r="V49" s="95"/>
      <c r="W49" s="95"/>
      <c r="X49" s="95"/>
      <c r="Y49" s="95"/>
      <c r="Z49" s="95"/>
    </row>
    <row r="50" spans="1:26" ht="15" hidden="1" customHeight="1" x14ac:dyDescent="0.2">
      <c r="A50" s="79"/>
      <c r="B50" s="132" t="s">
        <v>7</v>
      </c>
      <c r="C50" s="36"/>
      <c r="D50" s="36"/>
      <c r="E50" s="36"/>
      <c r="F50" s="38"/>
      <c r="G50" s="38"/>
      <c r="H50" s="34"/>
      <c r="I50" s="34"/>
      <c r="J50" s="133" t="s">
        <v>8</v>
      </c>
      <c r="K50" s="134"/>
      <c r="L50" s="134"/>
      <c r="M50" s="135"/>
      <c r="N50" s="134"/>
      <c r="O50" s="35"/>
      <c r="P50" s="38"/>
      <c r="Q50" s="38"/>
      <c r="R50" s="38"/>
      <c r="S50" s="80"/>
      <c r="T50" s="95"/>
      <c r="U50" s="95"/>
      <c r="V50" s="95"/>
      <c r="W50" s="95"/>
      <c r="X50" s="95"/>
      <c r="Y50" s="95"/>
      <c r="Z50" s="95"/>
    </row>
    <row r="51" spans="1:26" ht="14.25" hidden="1" customHeight="1" x14ac:dyDescent="0.2">
      <c r="A51" s="81"/>
      <c r="B51" s="186" t="s">
        <v>5</v>
      </c>
      <c r="C51" s="51"/>
      <c r="D51" s="186" t="s">
        <v>6</v>
      </c>
      <c r="E51" s="186" t="s">
        <v>11</v>
      </c>
      <c r="F51" s="51"/>
      <c r="G51" s="51"/>
      <c r="H51" s="51"/>
      <c r="I51" s="51"/>
      <c r="J51" s="51"/>
      <c r="K51" s="217" t="s">
        <v>5</v>
      </c>
      <c r="L51" s="217"/>
      <c r="M51" s="51"/>
      <c r="N51" s="186" t="s">
        <v>6</v>
      </c>
      <c r="O51" s="51"/>
      <c r="P51" s="51"/>
      <c r="Q51" s="186" t="s">
        <v>11</v>
      </c>
      <c r="R51" s="51"/>
      <c r="S51" s="82"/>
      <c r="T51" s="95"/>
      <c r="U51" s="95"/>
      <c r="V51" s="95"/>
      <c r="W51" s="95"/>
      <c r="X51" s="95"/>
      <c r="Y51" s="95"/>
      <c r="Z51" s="95"/>
    </row>
    <row r="52" spans="1:26" ht="14.25" hidden="1" customHeight="1" x14ac:dyDescent="0.2">
      <c r="A52" s="81"/>
      <c r="B52" s="184">
        <f t="shared" ref="B52:B72" si="0">$M$46</f>
        <v>5</v>
      </c>
      <c r="C52" s="51"/>
      <c r="D52" s="186">
        <v>400</v>
      </c>
      <c r="E52" s="131" t="str">
        <f>IFERROR(AVERAGEIFS(Data!F:F,Data!E:E,B52,Data!C:C,D52,Data!D:D,$P$46),"")</f>
        <v/>
      </c>
      <c r="F52" s="51"/>
      <c r="G52" s="51"/>
      <c r="H52" s="51"/>
      <c r="I52" s="51"/>
      <c r="J52" s="51"/>
      <c r="K52" s="212">
        <f t="shared" ref="K52:K72" si="1">$M$47</f>
        <v>15</v>
      </c>
      <c r="L52" s="212"/>
      <c r="M52" s="51"/>
      <c r="N52" s="186">
        <v>400</v>
      </c>
      <c r="O52" s="51"/>
      <c r="P52" s="51"/>
      <c r="Q52" s="131" t="str">
        <f>IFERROR(AVERAGEIFS(Data!F:F,Data!E:E,K52,Data!C:C,N52,Data!D:D,$P$47),"")</f>
        <v/>
      </c>
      <c r="R52" s="51"/>
      <c r="S52" s="82"/>
      <c r="T52" s="95"/>
      <c r="U52" s="95"/>
      <c r="V52" s="95"/>
      <c r="W52" s="95"/>
      <c r="X52" s="95"/>
      <c r="Y52" s="95"/>
      <c r="Z52" s="95"/>
    </row>
    <row r="53" spans="1:26" ht="14.25" hidden="1" customHeight="1" x14ac:dyDescent="0.2">
      <c r="A53" s="81"/>
      <c r="B53" s="184">
        <f t="shared" si="0"/>
        <v>5</v>
      </c>
      <c r="C53" s="51"/>
      <c r="D53" s="186">
        <f>D52+400</f>
        <v>800</v>
      </c>
      <c r="E53" s="131" t="str">
        <f>IFERROR(AVERAGEIFS(Data!F:F,Data!E:E,B53,Data!C:C,D53,Data!D:D,$P$46),"")</f>
        <v/>
      </c>
      <c r="F53" s="51"/>
      <c r="G53" s="51"/>
      <c r="H53" s="51"/>
      <c r="I53" s="51"/>
      <c r="J53" s="51"/>
      <c r="K53" s="212">
        <f t="shared" si="1"/>
        <v>15</v>
      </c>
      <c r="L53" s="212"/>
      <c r="M53" s="51"/>
      <c r="N53" s="186">
        <f>N52+400</f>
        <v>800</v>
      </c>
      <c r="O53" s="51"/>
      <c r="P53" s="51"/>
      <c r="Q53" s="131" t="str">
        <f>IFERROR(AVERAGEIFS(Data!F:F,Data!E:E,K53,Data!C:C,N53,Data!D:D,$P$47),"")</f>
        <v/>
      </c>
      <c r="R53" s="51"/>
      <c r="S53" s="82"/>
      <c r="T53" s="95"/>
      <c r="U53" s="95"/>
      <c r="V53" s="95"/>
      <c r="W53" s="95"/>
      <c r="X53" s="95"/>
      <c r="Y53" s="95"/>
      <c r="Z53" s="95"/>
    </row>
    <row r="54" spans="1:26" ht="14.25" hidden="1" customHeight="1" x14ac:dyDescent="0.2">
      <c r="A54" s="81"/>
      <c r="B54" s="184">
        <f t="shared" si="0"/>
        <v>5</v>
      </c>
      <c r="C54" s="51"/>
      <c r="D54" s="186">
        <f t="shared" ref="D54:D72" si="2">D53+400</f>
        <v>1200</v>
      </c>
      <c r="E54" s="131" t="str">
        <f>IFERROR(AVERAGEIFS(Data!F:F,Data!E:E,B54,Data!C:C,D54,Data!D:D,$P$46),"")</f>
        <v/>
      </c>
      <c r="F54" s="51"/>
      <c r="G54" s="51"/>
      <c r="H54" s="51"/>
      <c r="I54" s="51"/>
      <c r="J54" s="51"/>
      <c r="K54" s="212">
        <f t="shared" si="1"/>
        <v>15</v>
      </c>
      <c r="L54" s="212"/>
      <c r="M54" s="51"/>
      <c r="N54" s="186">
        <f t="shared" ref="N54:N72" si="3">N53+400</f>
        <v>1200</v>
      </c>
      <c r="O54" s="51"/>
      <c r="P54" s="51"/>
      <c r="Q54" s="131" t="str">
        <f>IFERROR(AVERAGEIFS(Data!F:F,Data!E:E,K54,Data!C:C,N54,Data!D:D,$P$47),"")</f>
        <v/>
      </c>
      <c r="R54" s="51"/>
      <c r="S54" s="82"/>
      <c r="T54" s="95"/>
      <c r="U54" s="95"/>
      <c r="V54" s="95"/>
      <c r="W54" s="95"/>
      <c r="X54" s="95"/>
      <c r="Y54" s="95"/>
      <c r="Z54" s="95"/>
    </row>
    <row r="55" spans="1:26" ht="14.25" hidden="1" customHeight="1" x14ac:dyDescent="0.2">
      <c r="A55" s="81"/>
      <c r="B55" s="184">
        <f t="shared" si="0"/>
        <v>5</v>
      </c>
      <c r="C55" s="51"/>
      <c r="D55" s="186">
        <f t="shared" si="2"/>
        <v>1600</v>
      </c>
      <c r="E55" s="131" t="str">
        <f>IFERROR(AVERAGEIFS(Data!F:F,Data!E:E,B55,Data!C:C,D55,Data!D:D,$P$46),"")</f>
        <v/>
      </c>
      <c r="F55" s="51"/>
      <c r="G55" s="51"/>
      <c r="H55" s="51"/>
      <c r="I55" s="51"/>
      <c r="J55" s="51"/>
      <c r="K55" s="212">
        <f t="shared" si="1"/>
        <v>15</v>
      </c>
      <c r="L55" s="212"/>
      <c r="M55" s="51"/>
      <c r="N55" s="186">
        <f t="shared" si="3"/>
        <v>1600</v>
      </c>
      <c r="O55" s="51"/>
      <c r="P55" s="51"/>
      <c r="Q55" s="131" t="str">
        <f>IFERROR(AVERAGEIFS(Data!F:F,Data!E:E,K55,Data!C:C,N55,Data!D:D,$P$47),"")</f>
        <v/>
      </c>
      <c r="R55" s="51"/>
      <c r="S55" s="82"/>
      <c r="T55" s="95"/>
      <c r="U55" s="95"/>
      <c r="V55" s="95"/>
      <c r="W55" s="95"/>
      <c r="X55" s="95"/>
      <c r="Y55" s="95"/>
      <c r="Z55" s="95"/>
    </row>
    <row r="56" spans="1:26" ht="14.25" hidden="1" customHeight="1" x14ac:dyDescent="0.2">
      <c r="A56" s="81"/>
      <c r="B56" s="184">
        <f t="shared" si="0"/>
        <v>5</v>
      </c>
      <c r="C56" s="51"/>
      <c r="D56" s="186">
        <f t="shared" si="2"/>
        <v>2000</v>
      </c>
      <c r="E56" s="131" t="str">
        <f>IFERROR(AVERAGEIFS(Data!F:F,Data!E:E,B56,Data!C:C,D56,Data!D:D,$P$46),"")</f>
        <v/>
      </c>
      <c r="F56" s="51"/>
      <c r="G56" s="51"/>
      <c r="H56" s="51"/>
      <c r="I56" s="51"/>
      <c r="J56" s="51"/>
      <c r="K56" s="212">
        <f t="shared" si="1"/>
        <v>15</v>
      </c>
      <c r="L56" s="212"/>
      <c r="M56" s="51"/>
      <c r="N56" s="186">
        <f t="shared" si="3"/>
        <v>2000</v>
      </c>
      <c r="O56" s="51"/>
      <c r="P56" s="51"/>
      <c r="Q56" s="131" t="str">
        <f>IFERROR(AVERAGEIFS(Data!F:F,Data!E:E,K56,Data!C:C,N56,Data!D:D,$P$47),"")</f>
        <v/>
      </c>
      <c r="R56" s="51"/>
      <c r="S56" s="82"/>
      <c r="T56" s="95"/>
      <c r="U56" s="95"/>
      <c r="V56" s="95"/>
      <c r="W56" s="95"/>
      <c r="X56" s="95"/>
      <c r="Y56" s="95"/>
      <c r="Z56" s="95"/>
    </row>
    <row r="57" spans="1:26" ht="14.25" hidden="1" customHeight="1" x14ac:dyDescent="0.2">
      <c r="A57" s="81"/>
      <c r="B57" s="184">
        <f t="shared" si="0"/>
        <v>5</v>
      </c>
      <c r="C57" s="51"/>
      <c r="D57" s="186">
        <f t="shared" si="2"/>
        <v>2400</v>
      </c>
      <c r="E57" s="131" t="str">
        <f>IFERROR(AVERAGEIFS(Data!F:F,Data!E:E,B57,Data!C:C,D57,Data!D:D,$P$46),"")</f>
        <v/>
      </c>
      <c r="F57" s="51"/>
      <c r="G57" s="51"/>
      <c r="H57" s="51"/>
      <c r="I57" s="51"/>
      <c r="J57" s="51"/>
      <c r="K57" s="212">
        <f t="shared" si="1"/>
        <v>15</v>
      </c>
      <c r="L57" s="212"/>
      <c r="M57" s="51"/>
      <c r="N57" s="186">
        <f t="shared" si="3"/>
        <v>2400</v>
      </c>
      <c r="O57" s="51"/>
      <c r="P57" s="51"/>
      <c r="Q57" s="131" t="str">
        <f>IFERROR(AVERAGEIFS(Data!F:F,Data!E:E,K57,Data!C:C,N57,Data!D:D,$P$47),"")</f>
        <v/>
      </c>
      <c r="R57" s="51"/>
      <c r="S57" s="82"/>
      <c r="T57" s="95"/>
      <c r="U57" s="95"/>
      <c r="V57" s="95"/>
      <c r="W57" s="95"/>
      <c r="X57" s="95"/>
      <c r="Y57" s="95"/>
      <c r="Z57" s="95"/>
    </row>
    <row r="58" spans="1:26" ht="14.25" hidden="1" customHeight="1" x14ac:dyDescent="0.2">
      <c r="A58" s="81"/>
      <c r="B58" s="184">
        <f t="shared" si="0"/>
        <v>5</v>
      </c>
      <c r="C58" s="51"/>
      <c r="D58" s="186">
        <f t="shared" si="2"/>
        <v>2800</v>
      </c>
      <c r="E58" s="131" t="str">
        <f>IFERROR(AVERAGEIFS(Data!F:F,Data!E:E,B58,Data!C:C,D58,Data!D:D,$P$46),"")</f>
        <v/>
      </c>
      <c r="F58" s="51"/>
      <c r="G58" s="51"/>
      <c r="H58" s="51"/>
      <c r="I58" s="51"/>
      <c r="J58" s="51"/>
      <c r="K58" s="212">
        <f t="shared" si="1"/>
        <v>15</v>
      </c>
      <c r="L58" s="212"/>
      <c r="M58" s="51"/>
      <c r="N58" s="186">
        <f t="shared" si="3"/>
        <v>2800</v>
      </c>
      <c r="O58" s="51"/>
      <c r="P58" s="51"/>
      <c r="Q58" s="131" t="str">
        <f>IFERROR(AVERAGEIFS(Data!F:F,Data!E:E,K58,Data!C:C,N58,Data!D:D,$P$47),"")</f>
        <v/>
      </c>
      <c r="R58" s="51"/>
      <c r="S58" s="82"/>
      <c r="T58" s="95"/>
      <c r="U58" s="95"/>
      <c r="V58" s="95"/>
      <c r="W58" s="95"/>
      <c r="X58" s="95"/>
      <c r="Y58" s="95"/>
      <c r="Z58" s="95"/>
    </row>
    <row r="59" spans="1:26" ht="14.25" hidden="1" customHeight="1" x14ac:dyDescent="0.2">
      <c r="A59" s="81"/>
      <c r="B59" s="184">
        <f t="shared" si="0"/>
        <v>5</v>
      </c>
      <c r="C59" s="51"/>
      <c r="D59" s="186">
        <f t="shared" si="2"/>
        <v>3200</v>
      </c>
      <c r="E59" s="131" t="str">
        <f>IFERROR(AVERAGEIFS(Data!F:F,Data!E:E,B59,Data!C:C,D59,Data!D:D,$P$46),"")</f>
        <v/>
      </c>
      <c r="F59" s="51"/>
      <c r="G59" s="51"/>
      <c r="H59" s="51"/>
      <c r="I59" s="51"/>
      <c r="J59" s="51"/>
      <c r="K59" s="212">
        <f t="shared" si="1"/>
        <v>15</v>
      </c>
      <c r="L59" s="212"/>
      <c r="M59" s="51"/>
      <c r="N59" s="186">
        <f t="shared" si="3"/>
        <v>3200</v>
      </c>
      <c r="O59" s="51"/>
      <c r="P59" s="51"/>
      <c r="Q59" s="131" t="str">
        <f>IFERROR(AVERAGEIFS(Data!F:F,Data!E:E,K59,Data!C:C,N59,Data!D:D,$P$47),"")</f>
        <v/>
      </c>
      <c r="R59" s="51"/>
      <c r="S59" s="82"/>
      <c r="T59" s="95"/>
      <c r="U59" s="95"/>
      <c r="V59" s="95"/>
      <c r="W59" s="95"/>
      <c r="X59" s="95"/>
      <c r="Y59" s="95"/>
      <c r="Z59" s="95"/>
    </row>
    <row r="60" spans="1:26" ht="14.25" hidden="1" customHeight="1" x14ac:dyDescent="0.2">
      <c r="A60" s="81"/>
      <c r="B60" s="184">
        <f t="shared" si="0"/>
        <v>5</v>
      </c>
      <c r="C60" s="51"/>
      <c r="D60" s="186">
        <f t="shared" si="2"/>
        <v>3600</v>
      </c>
      <c r="E60" s="131" t="str">
        <f>IFERROR(AVERAGEIFS(Data!F:F,Data!E:E,B60,Data!C:C,D60,Data!D:D,$P$46),"")</f>
        <v/>
      </c>
      <c r="F60" s="51"/>
      <c r="G60" s="51"/>
      <c r="H60" s="51"/>
      <c r="I60" s="51"/>
      <c r="J60" s="51"/>
      <c r="K60" s="212">
        <f t="shared" si="1"/>
        <v>15</v>
      </c>
      <c r="L60" s="212"/>
      <c r="M60" s="51"/>
      <c r="N60" s="186">
        <f t="shared" si="3"/>
        <v>3600</v>
      </c>
      <c r="O60" s="51"/>
      <c r="P60" s="51"/>
      <c r="Q60" s="131" t="str">
        <f>IFERROR(AVERAGEIFS(Data!F:F,Data!E:E,K60,Data!C:C,N60,Data!D:D,$P$47),"")</f>
        <v/>
      </c>
      <c r="R60" s="51"/>
      <c r="S60" s="82"/>
      <c r="T60" s="95"/>
      <c r="U60" s="95"/>
      <c r="V60" s="95"/>
      <c r="W60" s="95"/>
      <c r="X60" s="95"/>
      <c r="Y60" s="95"/>
      <c r="Z60" s="95"/>
    </row>
    <row r="61" spans="1:26" ht="14.25" hidden="1" customHeight="1" x14ac:dyDescent="0.2">
      <c r="A61" s="81"/>
      <c r="B61" s="184">
        <f t="shared" si="0"/>
        <v>5</v>
      </c>
      <c r="C61" s="51"/>
      <c r="D61" s="186">
        <f t="shared" si="2"/>
        <v>4000</v>
      </c>
      <c r="E61" s="131" t="str">
        <f>IFERROR(AVERAGEIFS(Data!F:F,Data!E:E,B61,Data!C:C,D61,Data!D:D,$P$46),"")</f>
        <v/>
      </c>
      <c r="F61" s="51"/>
      <c r="G61" s="51"/>
      <c r="H61" s="51"/>
      <c r="I61" s="51"/>
      <c r="J61" s="51"/>
      <c r="K61" s="212">
        <f t="shared" si="1"/>
        <v>15</v>
      </c>
      <c r="L61" s="212"/>
      <c r="M61" s="51"/>
      <c r="N61" s="186">
        <f t="shared" si="3"/>
        <v>4000</v>
      </c>
      <c r="O61" s="51"/>
      <c r="P61" s="51"/>
      <c r="Q61" s="131" t="str">
        <f>IFERROR(AVERAGEIFS(Data!F:F,Data!E:E,K61,Data!C:C,N61,Data!D:D,$P$47),"")</f>
        <v/>
      </c>
      <c r="R61" s="51"/>
      <c r="S61" s="82"/>
      <c r="T61" s="95"/>
      <c r="U61" s="95"/>
      <c r="V61" s="95"/>
      <c r="W61" s="95"/>
      <c r="X61" s="95"/>
      <c r="Y61" s="95"/>
      <c r="Z61" s="95"/>
    </row>
    <row r="62" spans="1:26" ht="14.25" hidden="1" customHeight="1" x14ac:dyDescent="0.2">
      <c r="A62" s="81"/>
      <c r="B62" s="184">
        <f t="shared" si="0"/>
        <v>5</v>
      </c>
      <c r="C62" s="51"/>
      <c r="D62" s="186">
        <f t="shared" si="2"/>
        <v>4400</v>
      </c>
      <c r="E62" s="131" t="str">
        <f>IFERROR(AVERAGEIFS(Data!F:F,Data!E:E,B62,Data!C:C,D62,Data!D:D,$P$46),"")</f>
        <v/>
      </c>
      <c r="F62" s="51"/>
      <c r="G62" s="51"/>
      <c r="H62" s="51"/>
      <c r="I62" s="51"/>
      <c r="J62" s="51"/>
      <c r="K62" s="212">
        <f t="shared" si="1"/>
        <v>15</v>
      </c>
      <c r="L62" s="212"/>
      <c r="M62" s="51"/>
      <c r="N62" s="186">
        <f t="shared" si="3"/>
        <v>4400</v>
      </c>
      <c r="O62" s="51"/>
      <c r="P62" s="51"/>
      <c r="Q62" s="131" t="str">
        <f>IFERROR(AVERAGEIFS(Data!F:F,Data!E:E,K62,Data!C:C,N62,Data!D:D,$P$47),"")</f>
        <v/>
      </c>
      <c r="R62" s="51"/>
      <c r="S62" s="82"/>
      <c r="T62" s="95"/>
      <c r="U62" s="95"/>
      <c r="V62" s="95"/>
      <c r="W62" s="95"/>
      <c r="X62" s="95"/>
      <c r="Y62" s="95"/>
      <c r="Z62" s="95"/>
    </row>
    <row r="63" spans="1:26" ht="14.25" hidden="1" customHeight="1" x14ac:dyDescent="0.2">
      <c r="A63" s="81"/>
      <c r="B63" s="184">
        <f t="shared" si="0"/>
        <v>5</v>
      </c>
      <c r="C63" s="51"/>
      <c r="D63" s="186">
        <f t="shared" si="2"/>
        <v>4800</v>
      </c>
      <c r="E63" s="131" t="str">
        <f>IFERROR(AVERAGEIFS(Data!F:F,Data!E:E,B63,Data!C:C,D63,Data!D:D,$P$46),"")</f>
        <v/>
      </c>
      <c r="F63" s="51"/>
      <c r="G63" s="51"/>
      <c r="H63" s="51"/>
      <c r="I63" s="51"/>
      <c r="J63" s="51"/>
      <c r="K63" s="212">
        <f t="shared" si="1"/>
        <v>15</v>
      </c>
      <c r="L63" s="212"/>
      <c r="M63" s="51"/>
      <c r="N63" s="186">
        <f t="shared" si="3"/>
        <v>4800</v>
      </c>
      <c r="O63" s="51"/>
      <c r="P63" s="51"/>
      <c r="Q63" s="131" t="str">
        <f>IFERROR(AVERAGEIFS(Data!F:F,Data!E:E,K63,Data!C:C,N63,Data!D:D,$P$47),"")</f>
        <v/>
      </c>
      <c r="R63" s="51"/>
      <c r="S63" s="82"/>
      <c r="T63" s="95"/>
      <c r="U63" s="95"/>
      <c r="V63" s="95"/>
      <c r="W63" s="95"/>
      <c r="X63" s="95"/>
      <c r="Y63" s="95"/>
      <c r="Z63" s="95"/>
    </row>
    <row r="64" spans="1:26" ht="14.25" hidden="1" customHeight="1" x14ac:dyDescent="0.2">
      <c r="A64" s="81"/>
      <c r="B64" s="184">
        <f t="shared" si="0"/>
        <v>5</v>
      </c>
      <c r="C64" s="51"/>
      <c r="D64" s="186">
        <f t="shared" si="2"/>
        <v>5200</v>
      </c>
      <c r="E64" s="131" t="str">
        <f>IFERROR(AVERAGEIFS(Data!F:F,Data!E:E,B64,Data!C:C,D64,Data!D:D,$P$46),"")</f>
        <v/>
      </c>
      <c r="F64" s="51"/>
      <c r="G64" s="51"/>
      <c r="H64" s="51"/>
      <c r="I64" s="51"/>
      <c r="J64" s="51"/>
      <c r="K64" s="212">
        <f t="shared" si="1"/>
        <v>15</v>
      </c>
      <c r="L64" s="212"/>
      <c r="M64" s="51"/>
      <c r="N64" s="186">
        <f t="shared" si="3"/>
        <v>5200</v>
      </c>
      <c r="O64" s="51"/>
      <c r="P64" s="51"/>
      <c r="Q64" s="131" t="str">
        <f>IFERROR(AVERAGEIFS(Data!F:F,Data!E:E,K64,Data!C:C,N64,Data!D:D,$P$47),"")</f>
        <v/>
      </c>
      <c r="R64" s="51"/>
      <c r="S64" s="82"/>
      <c r="T64" s="95"/>
      <c r="U64" s="95"/>
      <c r="V64" s="95"/>
      <c r="W64" s="95"/>
      <c r="X64" s="95"/>
      <c r="Y64" s="95"/>
      <c r="Z64" s="95"/>
    </row>
    <row r="65" spans="1:26" ht="14.25" hidden="1" customHeight="1" x14ac:dyDescent="0.2">
      <c r="A65" s="81"/>
      <c r="B65" s="184">
        <f t="shared" si="0"/>
        <v>5</v>
      </c>
      <c r="C65" s="51"/>
      <c r="D65" s="186">
        <f t="shared" si="2"/>
        <v>5600</v>
      </c>
      <c r="E65" s="131" t="str">
        <f>IFERROR(AVERAGEIFS(Data!F:F,Data!E:E,B65,Data!C:C,D65,Data!D:D,$P$46),"")</f>
        <v/>
      </c>
      <c r="F65" s="51"/>
      <c r="G65" s="51"/>
      <c r="H65" s="51"/>
      <c r="I65" s="51"/>
      <c r="J65" s="51"/>
      <c r="K65" s="212">
        <f t="shared" si="1"/>
        <v>15</v>
      </c>
      <c r="L65" s="212"/>
      <c r="M65" s="51"/>
      <c r="N65" s="186">
        <f t="shared" si="3"/>
        <v>5600</v>
      </c>
      <c r="O65" s="51"/>
      <c r="P65" s="51"/>
      <c r="Q65" s="131" t="str">
        <f>IFERROR(AVERAGEIFS(Data!F:F,Data!E:E,K65,Data!C:C,N65,Data!D:D,$P$47),"")</f>
        <v/>
      </c>
      <c r="R65" s="51"/>
      <c r="S65" s="82"/>
      <c r="T65" s="95"/>
      <c r="U65" s="95"/>
      <c r="V65" s="95"/>
      <c r="W65" s="95"/>
      <c r="X65" s="95"/>
      <c r="Y65" s="95"/>
      <c r="Z65" s="95"/>
    </row>
    <row r="66" spans="1:26" ht="14.25" hidden="1" customHeight="1" x14ac:dyDescent="0.2">
      <c r="A66" s="81"/>
      <c r="B66" s="184">
        <f t="shared" si="0"/>
        <v>5</v>
      </c>
      <c r="C66" s="51"/>
      <c r="D66" s="186">
        <f t="shared" si="2"/>
        <v>6000</v>
      </c>
      <c r="E66" s="131" t="str">
        <f>IFERROR(AVERAGEIFS(Data!F:F,Data!E:E,B66,Data!C:C,D66,Data!D:D,$P$46),"")</f>
        <v/>
      </c>
      <c r="F66" s="51"/>
      <c r="G66" s="51"/>
      <c r="H66" s="51"/>
      <c r="I66" s="51"/>
      <c r="J66" s="51"/>
      <c r="K66" s="212">
        <f t="shared" si="1"/>
        <v>15</v>
      </c>
      <c r="L66" s="212"/>
      <c r="M66" s="51"/>
      <c r="N66" s="186">
        <f t="shared" si="3"/>
        <v>6000</v>
      </c>
      <c r="O66" s="51"/>
      <c r="P66" s="51"/>
      <c r="Q66" s="131" t="str">
        <f>IFERROR(AVERAGEIFS(Data!F:F,Data!E:E,K66,Data!C:C,N66,Data!D:D,$P$47),"")</f>
        <v/>
      </c>
      <c r="R66" s="51"/>
      <c r="S66" s="82"/>
      <c r="T66" s="95"/>
      <c r="U66" s="95"/>
      <c r="V66" s="95"/>
      <c r="W66" s="95"/>
      <c r="X66" s="95"/>
      <c r="Y66" s="95"/>
      <c r="Z66" s="95"/>
    </row>
    <row r="67" spans="1:26" ht="14.25" hidden="1" customHeight="1" x14ac:dyDescent="0.2">
      <c r="A67" s="81"/>
      <c r="B67" s="184">
        <f t="shared" si="0"/>
        <v>5</v>
      </c>
      <c r="C67" s="51"/>
      <c r="D67" s="186">
        <f t="shared" si="2"/>
        <v>6400</v>
      </c>
      <c r="E67" s="131" t="str">
        <f>IFERROR(AVERAGEIFS(Data!F:F,Data!E:E,B67,Data!C:C,D67,Data!D:D,$P$46),"")</f>
        <v/>
      </c>
      <c r="F67" s="51"/>
      <c r="G67" s="51"/>
      <c r="H67" s="51"/>
      <c r="I67" s="51"/>
      <c r="J67" s="51"/>
      <c r="K67" s="212">
        <f t="shared" si="1"/>
        <v>15</v>
      </c>
      <c r="L67" s="212"/>
      <c r="M67" s="51"/>
      <c r="N67" s="186">
        <f t="shared" si="3"/>
        <v>6400</v>
      </c>
      <c r="O67" s="51"/>
      <c r="P67" s="51"/>
      <c r="Q67" s="131" t="str">
        <f>IFERROR(AVERAGEIFS(Data!F:F,Data!E:E,K67,Data!C:C,N67,Data!D:D,$P$47),"")</f>
        <v/>
      </c>
      <c r="R67" s="51"/>
      <c r="S67" s="82"/>
      <c r="T67" s="95"/>
      <c r="U67" s="95"/>
      <c r="V67" s="95"/>
      <c r="W67" s="95"/>
      <c r="X67" s="95"/>
      <c r="Y67" s="95"/>
      <c r="Z67" s="95"/>
    </row>
    <row r="68" spans="1:26" ht="14.25" hidden="1" customHeight="1" x14ac:dyDescent="0.2">
      <c r="A68" s="81"/>
      <c r="B68" s="184">
        <f t="shared" si="0"/>
        <v>5</v>
      </c>
      <c r="C68" s="51"/>
      <c r="D68" s="186">
        <f t="shared" si="2"/>
        <v>6800</v>
      </c>
      <c r="E68" s="131" t="str">
        <f>IFERROR(AVERAGEIFS(Data!F:F,Data!E:E,B68,Data!C:C,D68,Data!D:D,$P$46),"")</f>
        <v/>
      </c>
      <c r="F68" s="51"/>
      <c r="G68" s="51"/>
      <c r="H68" s="51"/>
      <c r="I68" s="51"/>
      <c r="J68" s="51"/>
      <c r="K68" s="212">
        <f t="shared" si="1"/>
        <v>15</v>
      </c>
      <c r="L68" s="212"/>
      <c r="M68" s="51"/>
      <c r="N68" s="186">
        <f t="shared" si="3"/>
        <v>6800</v>
      </c>
      <c r="O68" s="51"/>
      <c r="P68" s="51"/>
      <c r="Q68" s="131" t="str">
        <f>IFERROR(AVERAGEIFS(Data!F:F,Data!E:E,K68,Data!C:C,N68,Data!D:D,$P$47),"")</f>
        <v/>
      </c>
      <c r="R68" s="51"/>
      <c r="S68" s="82"/>
      <c r="T68" s="95"/>
      <c r="U68" s="95"/>
      <c r="V68" s="95"/>
      <c r="W68" s="95"/>
      <c r="X68" s="95"/>
      <c r="Y68" s="95"/>
      <c r="Z68" s="95"/>
    </row>
    <row r="69" spans="1:26" ht="14.25" hidden="1" customHeight="1" x14ac:dyDescent="0.2">
      <c r="A69" s="81"/>
      <c r="B69" s="184">
        <f t="shared" si="0"/>
        <v>5</v>
      </c>
      <c r="C69" s="51"/>
      <c r="D69" s="186">
        <f t="shared" si="2"/>
        <v>7200</v>
      </c>
      <c r="E69" s="131" t="str">
        <f>IFERROR(AVERAGEIFS(Data!F:F,Data!E:E,B69,Data!C:C,D69,Data!D:D,$P$46),"")</f>
        <v/>
      </c>
      <c r="F69" s="51"/>
      <c r="G69" s="51"/>
      <c r="H69" s="51"/>
      <c r="I69" s="51"/>
      <c r="J69" s="51"/>
      <c r="K69" s="212">
        <f t="shared" si="1"/>
        <v>15</v>
      </c>
      <c r="L69" s="212"/>
      <c r="M69" s="51"/>
      <c r="N69" s="186">
        <f t="shared" si="3"/>
        <v>7200</v>
      </c>
      <c r="O69" s="51"/>
      <c r="P69" s="51"/>
      <c r="Q69" s="131" t="str">
        <f>IFERROR(AVERAGEIFS(Data!F:F,Data!E:E,K69,Data!C:C,N69,Data!D:D,$P$47),"")</f>
        <v/>
      </c>
      <c r="R69" s="51"/>
      <c r="S69" s="82"/>
      <c r="T69" s="95"/>
      <c r="U69" s="95"/>
      <c r="V69" s="95"/>
      <c r="W69" s="95"/>
      <c r="X69" s="95"/>
      <c r="Y69" s="95"/>
      <c r="Z69" s="95"/>
    </row>
    <row r="70" spans="1:26" ht="14.25" hidden="1" customHeight="1" x14ac:dyDescent="0.2">
      <c r="A70" s="81"/>
      <c r="B70" s="184">
        <f t="shared" si="0"/>
        <v>5</v>
      </c>
      <c r="C70" s="51"/>
      <c r="D70" s="186">
        <f t="shared" si="2"/>
        <v>7600</v>
      </c>
      <c r="E70" s="131" t="str">
        <f>IFERROR(AVERAGEIFS(Data!F:F,Data!E:E,B70,Data!C:C,D70,Data!D:D,$P$46),"")</f>
        <v/>
      </c>
      <c r="F70" s="51"/>
      <c r="G70" s="51"/>
      <c r="H70" s="51"/>
      <c r="I70" s="51"/>
      <c r="J70" s="51"/>
      <c r="K70" s="212">
        <f t="shared" si="1"/>
        <v>15</v>
      </c>
      <c r="L70" s="212"/>
      <c r="M70" s="51"/>
      <c r="N70" s="186">
        <f t="shared" si="3"/>
        <v>7600</v>
      </c>
      <c r="O70" s="51"/>
      <c r="P70" s="51"/>
      <c r="Q70" s="131" t="str">
        <f>IFERROR(AVERAGEIFS(Data!F:F,Data!E:E,K70,Data!C:C,N70,Data!D:D,$P$47),"")</f>
        <v/>
      </c>
      <c r="R70" s="51"/>
      <c r="S70" s="82"/>
      <c r="T70" s="95"/>
      <c r="U70" s="95"/>
      <c r="V70" s="95"/>
      <c r="W70" s="95"/>
      <c r="X70" s="95"/>
      <c r="Y70" s="95"/>
      <c r="Z70" s="95"/>
    </row>
    <row r="71" spans="1:26" ht="14.25" hidden="1" customHeight="1" x14ac:dyDescent="0.2">
      <c r="A71" s="81"/>
      <c r="B71" s="184">
        <f t="shared" si="0"/>
        <v>5</v>
      </c>
      <c r="C71" s="51"/>
      <c r="D71" s="186">
        <f t="shared" si="2"/>
        <v>8000</v>
      </c>
      <c r="E71" s="131" t="str">
        <f>IFERROR(AVERAGEIFS(Data!F:F,Data!E:E,B71,Data!C:C,D71,Data!D:D,$P$46),"")</f>
        <v/>
      </c>
      <c r="F71" s="51"/>
      <c r="G71" s="51"/>
      <c r="H71" s="51"/>
      <c r="I71" s="51"/>
      <c r="J71" s="51"/>
      <c r="K71" s="212">
        <f t="shared" si="1"/>
        <v>15</v>
      </c>
      <c r="L71" s="212"/>
      <c r="M71" s="51"/>
      <c r="N71" s="186">
        <f t="shared" si="3"/>
        <v>8000</v>
      </c>
      <c r="O71" s="51"/>
      <c r="P71" s="51"/>
      <c r="Q71" s="131" t="str">
        <f>IFERROR(AVERAGEIFS(Data!F:F,Data!E:E,K71,Data!C:C,N71,Data!D:D,$P$47),"")</f>
        <v/>
      </c>
      <c r="R71" s="51"/>
      <c r="S71" s="82"/>
      <c r="T71" s="95"/>
      <c r="U71" s="95"/>
      <c r="V71" s="95"/>
      <c r="W71" s="95"/>
      <c r="X71" s="95"/>
      <c r="Y71" s="95"/>
      <c r="Z71" s="95"/>
    </row>
    <row r="72" spans="1:26" ht="14.25" hidden="1" customHeight="1" x14ac:dyDescent="0.2">
      <c r="A72" s="81"/>
      <c r="B72" s="184">
        <f t="shared" si="0"/>
        <v>5</v>
      </c>
      <c r="C72" s="51"/>
      <c r="D72" s="186">
        <f t="shared" si="2"/>
        <v>8400</v>
      </c>
      <c r="E72" s="131" t="str">
        <f>IFERROR(AVERAGEIFS(Data!F:F,Data!E:E,B72,Data!C:C,D72,Data!D:D,$P$46),"")</f>
        <v/>
      </c>
      <c r="F72" s="51"/>
      <c r="G72" s="51"/>
      <c r="H72" s="51"/>
      <c r="I72" s="51"/>
      <c r="J72" s="51"/>
      <c r="K72" s="212">
        <f t="shared" si="1"/>
        <v>15</v>
      </c>
      <c r="L72" s="212"/>
      <c r="M72" s="51"/>
      <c r="N72" s="186">
        <f t="shared" si="3"/>
        <v>8400</v>
      </c>
      <c r="O72" s="51"/>
      <c r="P72" s="51"/>
      <c r="Q72" s="131" t="str">
        <f>IFERROR(AVERAGEIFS(Data!F:F,Data!E:E,K72,Data!C:C,N72,Data!D:D,$P$47),"")</f>
        <v/>
      </c>
      <c r="R72" s="51"/>
      <c r="S72" s="82"/>
      <c r="T72" s="95"/>
      <c r="U72" s="95"/>
      <c r="V72" s="95"/>
      <c r="W72" s="95"/>
      <c r="X72" s="95"/>
      <c r="Y72" s="95"/>
      <c r="Z72" s="95"/>
    </row>
    <row r="73" spans="1:26" ht="14.25" hidden="1" customHeight="1" x14ac:dyDescent="0.2">
      <c r="A73" s="81"/>
      <c r="B73" s="51"/>
      <c r="C73" s="52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82"/>
    </row>
    <row r="74" spans="1:26" ht="14.25" hidden="1" customHeight="1" x14ac:dyDescent="0.2">
      <c r="A74" s="83" t="s">
        <v>74</v>
      </c>
      <c r="B74" s="89"/>
      <c r="C74" s="52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82"/>
    </row>
    <row r="75" spans="1:26" ht="14.25" hidden="1" customHeight="1" x14ac:dyDescent="0.2">
      <c r="A75" s="81"/>
      <c r="B75" s="51"/>
      <c r="C75" s="84" t="str">
        <f>"Lower Limit Cistern "&amp;ROUND(M46,2)&amp;" sf"</f>
        <v>Lower Limit Cistern 5 sf</v>
      </c>
      <c r="D75" s="51"/>
      <c r="E75" s="51"/>
      <c r="F75" s="51"/>
      <c r="G75" s="51"/>
      <c r="H75" s="51"/>
      <c r="I75" s="51"/>
      <c r="J75" s="51"/>
      <c r="K75" s="76"/>
      <c r="L75" s="76"/>
      <c r="M75" s="76"/>
      <c r="N75" s="76"/>
      <c r="O75" s="76"/>
      <c r="P75" s="76"/>
      <c r="Q75" s="76"/>
      <c r="R75" s="76"/>
      <c r="S75" s="82"/>
    </row>
    <row r="76" spans="1:26" ht="14.25" hidden="1" customHeight="1" x14ac:dyDescent="0.2">
      <c r="A76" s="81"/>
      <c r="B76" s="186" t="s">
        <v>5</v>
      </c>
      <c r="C76" s="51"/>
      <c r="D76" s="186" t="s">
        <v>6</v>
      </c>
      <c r="E76" s="186" t="s">
        <v>11</v>
      </c>
      <c r="F76" s="51"/>
      <c r="G76" s="51"/>
      <c r="H76" s="51"/>
      <c r="I76" s="51"/>
      <c r="J76" s="51"/>
      <c r="K76" s="76"/>
      <c r="L76" s="76"/>
      <c r="M76" s="76"/>
      <c r="N76" s="76"/>
      <c r="O76" s="76"/>
      <c r="P76" s="76"/>
      <c r="Q76" s="76"/>
      <c r="R76" s="76"/>
      <c r="S76" s="82"/>
    </row>
    <row r="77" spans="1:26" ht="14.25" hidden="1" customHeight="1" x14ac:dyDescent="0.2">
      <c r="A77" s="81"/>
      <c r="B77" s="52">
        <f>$M$46</f>
        <v>5</v>
      </c>
      <c r="C77" s="51"/>
      <c r="D77" s="85" t="e">
        <f>$D$46</f>
        <v>#N/A</v>
      </c>
      <c r="E77" s="53">
        <f>IFERROR(AVERAGEIFS(Data!F:F,Data!E:E,B77,Data!C:C,D77,Data!D:D,P46),0)</f>
        <v>0</v>
      </c>
      <c r="F77" s="51" t="s">
        <v>12</v>
      </c>
      <c r="G77" s="51"/>
      <c r="H77" s="51"/>
      <c r="I77" s="51"/>
      <c r="J77" s="51"/>
      <c r="K77" s="76"/>
      <c r="L77" s="76"/>
      <c r="M77" s="76"/>
      <c r="N77" s="76"/>
      <c r="O77" s="76"/>
      <c r="P77" s="76"/>
      <c r="Q77" s="76"/>
      <c r="R77" s="76"/>
      <c r="S77" s="82"/>
    </row>
    <row r="78" spans="1:26" ht="14.25" hidden="1" customHeight="1" x14ac:dyDescent="0.2">
      <c r="A78" s="86"/>
      <c r="B78" s="87">
        <f>$M$46</f>
        <v>5</v>
      </c>
      <c r="C78" s="51"/>
      <c r="D78" s="88">
        <f>$P$3</f>
        <v>0</v>
      </c>
      <c r="E78" s="54">
        <f>IFERROR(E77+(E79-E77)/(D79-D77)*(D78-D77),AVERAGE(E77,E79))</f>
        <v>0</v>
      </c>
      <c r="F78" s="89" t="s">
        <v>14</v>
      </c>
      <c r="G78" s="51"/>
      <c r="H78" s="51"/>
      <c r="I78" s="51"/>
      <c r="J78" s="51"/>
      <c r="K78" s="76"/>
      <c r="L78" s="76"/>
      <c r="M78" s="76"/>
      <c r="N78" s="76"/>
      <c r="O78" s="76"/>
      <c r="P78" s="76"/>
      <c r="Q78" s="76"/>
      <c r="R78" s="76"/>
      <c r="S78" s="82"/>
    </row>
    <row r="79" spans="1:26" ht="14.25" hidden="1" customHeight="1" x14ac:dyDescent="0.2">
      <c r="A79" s="86"/>
      <c r="B79" s="52">
        <f>$M$46</f>
        <v>5</v>
      </c>
      <c r="C79" s="51"/>
      <c r="D79" s="85">
        <f>$D$47</f>
        <v>8400</v>
      </c>
      <c r="E79" s="53">
        <f>IFERROR(AVERAGEIFS(Data!F:F,Data!E:E,B79,Data!C:C,D79, Data!D:D,P46),0)</f>
        <v>0</v>
      </c>
      <c r="F79" s="51" t="s">
        <v>13</v>
      </c>
      <c r="G79" s="51"/>
      <c r="H79" s="51"/>
      <c r="I79" s="51"/>
      <c r="J79" s="51"/>
      <c r="K79" s="76"/>
      <c r="L79" s="76"/>
      <c r="M79" s="76"/>
      <c r="N79" s="76"/>
      <c r="O79" s="76"/>
      <c r="P79" s="76"/>
      <c r="Q79" s="76"/>
      <c r="R79" s="76"/>
      <c r="S79" s="82"/>
    </row>
    <row r="80" spans="1:26" ht="14.25" hidden="1" customHeight="1" x14ac:dyDescent="0.2">
      <c r="A80" s="86"/>
      <c r="B80" s="76"/>
      <c r="C80" s="84" t="str">
        <f>"Upper Limit Cistern "&amp;ROUND(M47,2)&amp;" sf"</f>
        <v>Upper Limit Cistern 15 sf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82"/>
    </row>
    <row r="81" spans="1:19" s="96" customFormat="1" ht="12.75" hidden="1" customHeight="1" x14ac:dyDescent="0.2">
      <c r="A81" s="81"/>
      <c r="B81" s="186" t="s">
        <v>5</v>
      </c>
      <c r="C81" s="51"/>
      <c r="D81" s="90" t="s">
        <v>6</v>
      </c>
      <c r="E81" s="90" t="s">
        <v>11</v>
      </c>
      <c r="F81" s="51"/>
      <c r="G81" s="90"/>
      <c r="H81" s="90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82"/>
    </row>
    <row r="82" spans="1:19" s="96" customFormat="1" ht="12.75" hidden="1" customHeight="1" x14ac:dyDescent="0.2">
      <c r="A82" s="81"/>
      <c r="B82" s="52">
        <f>$M$47</f>
        <v>15</v>
      </c>
      <c r="C82" s="51"/>
      <c r="D82" s="91" t="e">
        <f>$D$46</f>
        <v>#N/A</v>
      </c>
      <c r="E82" s="55" t="e">
        <f>AVERAGEIFS(Data!F:F,Data!E:E,B82,Data!C:C,D82,Data!D:D,P47)</f>
        <v>#DIV/0!</v>
      </c>
      <c r="F82" s="51" t="s">
        <v>12</v>
      </c>
      <c r="G82" s="55"/>
      <c r="H82" s="5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82"/>
    </row>
    <row r="83" spans="1:19" s="96" customFormat="1" ht="12.75" hidden="1" customHeight="1" x14ac:dyDescent="0.2">
      <c r="A83" s="81"/>
      <c r="B83" s="52">
        <f>$M$47</f>
        <v>15</v>
      </c>
      <c r="C83" s="51"/>
      <c r="D83" s="92">
        <f>$P$3</f>
        <v>0</v>
      </c>
      <c r="E83" s="56" t="e">
        <f>IFERROR(E82+(E84-E82)/(D84-D82)*(D83-D82),AVERAGE(E82,E84))</f>
        <v>#DIV/0!</v>
      </c>
      <c r="F83" s="89" t="s">
        <v>14</v>
      </c>
      <c r="G83" s="56"/>
      <c r="H83" s="56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82"/>
    </row>
    <row r="84" spans="1:19" s="96" customFormat="1" ht="12.75" hidden="1" customHeight="1" x14ac:dyDescent="0.2">
      <c r="A84" s="81"/>
      <c r="B84" s="52">
        <f>$M$47</f>
        <v>15</v>
      </c>
      <c r="C84" s="51"/>
      <c r="D84" s="85">
        <f>$D$47</f>
        <v>8400</v>
      </c>
      <c r="E84" s="55">
        <f>IFERROR(AVERAGEIFS(Data!F:F,Data!E:E,B84,Data!C:C,D84,Data!D:D,P47),0)</f>
        <v>0</v>
      </c>
      <c r="F84" s="51" t="s">
        <v>13</v>
      </c>
      <c r="G84" s="55"/>
      <c r="H84" s="5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82"/>
    </row>
    <row r="85" spans="1:19" s="96" customFormat="1" ht="12.75" hidden="1" customHeight="1" x14ac:dyDescent="0.2">
      <c r="A85" s="8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82"/>
    </row>
    <row r="86" spans="1:19" s="96" customFormat="1" ht="12.75" hidden="1" customHeight="1" x14ac:dyDescent="0.2">
      <c r="A86" s="83" t="s">
        <v>75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82"/>
    </row>
    <row r="87" spans="1:19" s="96" customFormat="1" ht="12.75" hidden="1" customHeight="1" x14ac:dyDescent="0.2">
      <c r="A87" s="81"/>
      <c r="B87" s="186" t="s">
        <v>5</v>
      </c>
      <c r="C87" s="51"/>
      <c r="D87" s="186" t="s">
        <v>6</v>
      </c>
      <c r="E87" s="186" t="s">
        <v>11</v>
      </c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82"/>
    </row>
    <row r="88" spans="1:19" s="96" customFormat="1" ht="12.75" hidden="1" customHeight="1" x14ac:dyDescent="0.2">
      <c r="A88" s="81"/>
      <c r="B88" s="52">
        <f>B78</f>
        <v>5</v>
      </c>
      <c r="C88" s="51"/>
      <c r="D88" s="85" t="e">
        <f>$D$46</f>
        <v>#N/A</v>
      </c>
      <c r="E88" s="93">
        <f>E78</f>
        <v>0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82"/>
    </row>
    <row r="89" spans="1:19" s="96" customFormat="1" ht="12.75" hidden="1" customHeight="1" x14ac:dyDescent="0.2">
      <c r="A89" s="81"/>
      <c r="B89" s="87" t="str">
        <f>P18</f>
        <v/>
      </c>
      <c r="C89" s="51"/>
      <c r="D89" s="88">
        <f>$P$3</f>
        <v>0</v>
      </c>
      <c r="E89" s="54">
        <f>IFERROR(E88+(E90-E88)/(B90-B88)*(B89-B88),E88)</f>
        <v>0</v>
      </c>
      <c r="F89" s="89" t="s">
        <v>14</v>
      </c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82"/>
    </row>
    <row r="90" spans="1:19" s="96" customFormat="1" ht="12.75" hidden="1" customHeight="1" x14ac:dyDescent="0.2">
      <c r="A90" s="81"/>
      <c r="B90" s="52">
        <f>B83</f>
        <v>15</v>
      </c>
      <c r="C90" s="51"/>
      <c r="D90" s="85">
        <f>$D$47</f>
        <v>8400</v>
      </c>
      <c r="E90" s="93" t="e">
        <f>E83</f>
        <v>#DIV/0!</v>
      </c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82"/>
    </row>
    <row r="91" spans="1:19" s="96" customFormat="1" ht="12.75" hidden="1" customHeight="1" x14ac:dyDescent="0.2">
      <c r="A91" s="81"/>
      <c r="B91" s="51"/>
      <c r="C91" s="186"/>
      <c r="D91" s="186"/>
      <c r="E91" s="186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82"/>
    </row>
    <row r="92" spans="1:19" s="96" customFormat="1" ht="12.75" hidden="1" customHeight="1" x14ac:dyDescent="0.2">
      <c r="A92" s="83" t="s">
        <v>21</v>
      </c>
      <c r="B92" s="89"/>
      <c r="C92" s="186"/>
      <c r="D92" s="186"/>
      <c r="E92" s="186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82"/>
    </row>
    <row r="93" spans="1:19" s="96" customFormat="1" ht="12.75" hidden="1" customHeight="1" x14ac:dyDescent="0.2">
      <c r="A93" s="81" t="s">
        <v>22</v>
      </c>
      <c r="B93" s="51"/>
      <c r="C93" s="186"/>
      <c r="D93" s="186"/>
      <c r="E93" s="186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82"/>
    </row>
    <row r="94" spans="1:19" s="96" customFormat="1" ht="12.75" hidden="1" customHeight="1" x14ac:dyDescent="0.2">
      <c r="A94" s="81"/>
      <c r="B94" s="51"/>
      <c r="C94" s="186"/>
      <c r="D94" s="186"/>
      <c r="E94" s="186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82"/>
    </row>
    <row r="95" spans="1:19" s="96" customFormat="1" ht="12.75" hidden="1" customHeight="1" x14ac:dyDescent="0.2">
      <c r="A95" s="124" t="s">
        <v>60</v>
      </c>
      <c r="B95" s="108"/>
      <c r="C95" s="51"/>
      <c r="D95" s="217" t="b">
        <f>IF(OR(D97,D96),FALSE,IF(P7="User Defined",
AND(P3&gt;0,P5&gt;0,P13&gt;0,P11&gt;0),
AND(P3&gt;0,P5&gt;0,P7&lt;&gt;"")))</f>
        <v>0</v>
      </c>
      <c r="E95" s="217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82"/>
    </row>
    <row r="96" spans="1:19" s="96" customFormat="1" ht="12.75" hidden="1" customHeight="1" x14ac:dyDescent="0.2">
      <c r="A96" s="124" t="s">
        <v>117</v>
      </c>
      <c r="B96" s="108"/>
      <c r="C96" s="51"/>
      <c r="D96" s="217" t="b">
        <f>IF(P7&lt;&gt;"User Defined",FALSE,P9&gt;P11)</f>
        <v>0</v>
      </c>
      <c r="E96" s="217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82"/>
    </row>
    <row r="97" spans="1:20" s="96" customFormat="1" ht="13.5" hidden="1" customHeight="1" thickBot="1" x14ac:dyDescent="0.25">
      <c r="A97" s="174" t="s">
        <v>68</v>
      </c>
      <c r="B97" s="175"/>
      <c r="C97" s="188"/>
      <c r="D97" s="228" t="b">
        <f>OR(E89&lt;0.5,P18&lt;5)</f>
        <v>1</v>
      </c>
      <c r="E97" s="228"/>
      <c r="F97" s="176" t="s">
        <v>73</v>
      </c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7"/>
    </row>
    <row r="98" spans="1:20" ht="15" customHeight="1" x14ac:dyDescent="0.2">
      <c r="A98" s="209" t="s">
        <v>17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1"/>
      <c r="T98" s="202"/>
    </row>
    <row r="99" spans="1:20" s="96" customFormat="1" ht="3.75" customHeight="1" x14ac:dyDescent="0.2">
      <c r="A99" s="16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4"/>
    </row>
    <row r="100" spans="1:20" s="96" customFormat="1" ht="12.75" x14ac:dyDescent="0.2">
      <c r="A100" s="16"/>
      <c r="B100" s="187"/>
      <c r="C100" s="99" t="s">
        <v>35</v>
      </c>
      <c r="D100" s="8"/>
      <c r="E100" s="25">
        <f>IF(D95,IFERROR(E89,0),0)</f>
        <v>0</v>
      </c>
      <c r="F100" s="125" t="str">
        <f>IF(NOT(D95),IF(NOT(P3&gt;0),"Enter contributing roof area",IF(NOT(P5&gt;0),"Enter number of connected cisterns.",IF(P7="","Select cistern type.",IF(AND(P7="User Defined",OR(NOT(P13&gt;0),NOT(P11&gt;0))),"Enter cistern size",IF(D97,"Larger cistern required for given contributing area.",IF(D96,"Overflow height cannot be higher than cistern height","")))))),"")</f>
        <v>Enter contributing roof area</v>
      </c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4"/>
    </row>
    <row r="101" spans="1:20" s="96" customFormat="1" ht="3.75" customHeight="1" x14ac:dyDescent="0.2">
      <c r="A101" s="16"/>
      <c r="B101" s="187"/>
      <c r="C101" s="99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4"/>
    </row>
    <row r="102" spans="1:20" s="96" customFormat="1" ht="15" customHeight="1" x14ac:dyDescent="0.2">
      <c r="A102" s="16"/>
      <c r="B102" s="187"/>
      <c r="C102" s="99" t="s">
        <v>120</v>
      </c>
      <c r="D102" s="8"/>
      <c r="E102" s="26">
        <f>ROUND(3.5*E100,2)</f>
        <v>0</v>
      </c>
      <c r="F102" s="98" t="s">
        <v>33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4"/>
    </row>
    <row r="103" spans="1:20" s="96" customFormat="1" ht="3.75" customHeight="1" x14ac:dyDescent="0.2">
      <c r="A103" s="16"/>
      <c r="B103" s="187"/>
      <c r="C103" s="99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4"/>
    </row>
    <row r="104" spans="1:20" s="96" customFormat="1" ht="15" customHeight="1" x14ac:dyDescent="0.2">
      <c r="A104" s="16"/>
      <c r="B104" s="187"/>
      <c r="C104" s="99" t="s">
        <v>16</v>
      </c>
      <c r="D104" s="8"/>
      <c r="E104" s="138">
        <f>E102*P3</f>
        <v>0</v>
      </c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4"/>
    </row>
    <row r="105" spans="1:20" s="96" customFormat="1" ht="3.75" customHeight="1" thickBo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9"/>
    </row>
    <row r="106" spans="1:20" s="96" customFormat="1" ht="3.75" customHeight="1" x14ac:dyDescent="0.2">
      <c r="A106" s="41"/>
      <c r="B106" s="109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3"/>
    </row>
    <row r="107" spans="1:20" s="96" customFormat="1" ht="12.75" x14ac:dyDescent="0.2">
      <c r="A107" s="70" t="s">
        <v>18</v>
      </c>
      <c r="B107" s="47"/>
      <c r="C107" s="57"/>
      <c r="D107" s="45"/>
      <c r="E107" s="57"/>
      <c r="F107" s="45"/>
      <c r="G107" s="45"/>
      <c r="H107" s="45"/>
      <c r="I107" s="45"/>
      <c r="J107" s="45"/>
      <c r="K107" s="45"/>
      <c r="L107" s="45"/>
      <c r="M107" s="57"/>
      <c r="N107" s="57"/>
      <c r="O107" s="57"/>
      <c r="P107" s="57"/>
      <c r="Q107" s="57"/>
      <c r="R107" s="57"/>
      <c r="S107" s="58"/>
    </row>
    <row r="108" spans="1:20" s="96" customFormat="1" ht="12.75" x14ac:dyDescent="0.2">
      <c r="A108" s="44"/>
      <c r="B108" s="57" t="s">
        <v>37</v>
      </c>
      <c r="C108" s="57"/>
      <c r="D108" s="45"/>
      <c r="E108" s="45"/>
      <c r="F108" s="45"/>
      <c r="G108" s="45"/>
      <c r="H108" s="45"/>
      <c r="I108" s="57"/>
      <c r="J108" s="57"/>
      <c r="K108" s="45"/>
      <c r="L108" s="45"/>
      <c r="M108" s="57"/>
      <c r="N108" s="57"/>
      <c r="O108" s="57"/>
      <c r="P108" s="57"/>
      <c r="Q108" s="57"/>
      <c r="R108" s="57"/>
      <c r="S108" s="58"/>
    </row>
    <row r="109" spans="1:20" s="96" customFormat="1" ht="12.75" x14ac:dyDescent="0.2">
      <c r="A109" s="44"/>
      <c r="B109" s="60" t="s">
        <v>38</v>
      </c>
      <c r="C109" s="57"/>
      <c r="D109" s="45"/>
      <c r="E109" s="45"/>
      <c r="F109" s="45"/>
      <c r="G109" s="45"/>
      <c r="H109" s="45"/>
      <c r="I109" s="57"/>
      <c r="J109" s="57"/>
      <c r="K109" s="45"/>
      <c r="L109" s="45"/>
      <c r="M109" s="57"/>
      <c r="N109" s="57"/>
      <c r="O109" s="57"/>
      <c r="P109" s="57"/>
      <c r="Q109" s="57"/>
      <c r="R109" s="57"/>
      <c r="S109" s="58"/>
    </row>
    <row r="110" spans="1:20" s="96" customFormat="1" ht="12.75" x14ac:dyDescent="0.2">
      <c r="A110" s="44"/>
      <c r="B110" s="178" t="s">
        <v>116</v>
      </c>
      <c r="C110" s="179"/>
      <c r="D110" s="45"/>
      <c r="E110" s="45"/>
      <c r="F110" s="45"/>
      <c r="G110" s="45"/>
      <c r="H110" s="45"/>
      <c r="I110" s="179"/>
      <c r="J110" s="179"/>
      <c r="K110" s="45"/>
      <c r="L110" s="45"/>
      <c r="M110" s="57"/>
      <c r="N110" s="57"/>
      <c r="O110" s="57"/>
      <c r="P110" s="57"/>
      <c r="Q110" s="57"/>
      <c r="R110" s="57"/>
      <c r="S110" s="58"/>
    </row>
    <row r="111" spans="1:20" s="96" customFormat="1" ht="12.75" x14ac:dyDescent="0.2">
      <c r="A111" s="44"/>
      <c r="B111" s="59" t="s">
        <v>77</v>
      </c>
      <c r="C111" s="57"/>
      <c r="D111" s="45"/>
      <c r="E111" s="45"/>
      <c r="F111" s="45"/>
      <c r="G111" s="45"/>
      <c r="H111" s="45"/>
      <c r="I111" s="57"/>
      <c r="J111" s="57"/>
      <c r="K111" s="45"/>
      <c r="L111" s="45"/>
      <c r="M111" s="57"/>
      <c r="N111" s="57"/>
      <c r="O111" s="57"/>
      <c r="P111" s="57"/>
      <c r="Q111" s="57"/>
      <c r="R111" s="57"/>
      <c r="S111" s="58"/>
    </row>
    <row r="112" spans="1:20" s="96" customFormat="1" ht="12.75" x14ac:dyDescent="0.2">
      <c r="A112" s="44"/>
      <c r="B112" s="60" t="s">
        <v>39</v>
      </c>
      <c r="C112" s="57"/>
      <c r="D112" s="45"/>
      <c r="E112" s="45"/>
      <c r="F112" s="45"/>
      <c r="G112" s="45"/>
      <c r="H112" s="45"/>
      <c r="I112" s="57"/>
      <c r="J112" s="57"/>
      <c r="K112" s="45"/>
      <c r="L112" s="45"/>
      <c r="M112" s="57"/>
      <c r="N112" s="57"/>
      <c r="O112" s="57"/>
      <c r="P112" s="57"/>
      <c r="Q112" s="57"/>
      <c r="R112" s="57"/>
      <c r="S112" s="58"/>
    </row>
    <row r="113" spans="1:19" s="96" customFormat="1" ht="12.75" x14ac:dyDescent="0.2">
      <c r="A113" s="44"/>
      <c r="B113" s="181" t="s">
        <v>118</v>
      </c>
      <c r="C113" s="57"/>
      <c r="D113" s="45"/>
      <c r="E113" s="45"/>
      <c r="F113" s="45"/>
      <c r="G113" s="45"/>
      <c r="H113" s="45"/>
      <c r="I113" s="57"/>
      <c r="J113" s="57"/>
      <c r="K113" s="45"/>
      <c r="L113" s="45"/>
      <c r="M113" s="57"/>
      <c r="N113" s="57"/>
      <c r="O113" s="57"/>
      <c r="P113" s="57"/>
      <c r="Q113" s="57"/>
      <c r="R113" s="57"/>
      <c r="S113" s="58"/>
    </row>
    <row r="114" spans="1:19" s="96" customFormat="1" ht="12.75" x14ac:dyDescent="0.2">
      <c r="A114" s="44"/>
      <c r="B114" s="182" t="s">
        <v>119</v>
      </c>
      <c r="C114" s="57"/>
      <c r="D114" s="45"/>
      <c r="E114" s="45"/>
      <c r="F114" s="45"/>
      <c r="G114" s="45"/>
      <c r="H114" s="45"/>
      <c r="I114" s="57"/>
      <c r="J114" s="57"/>
      <c r="K114" s="45"/>
      <c r="L114" s="45"/>
      <c r="M114" s="57"/>
      <c r="N114" s="57"/>
      <c r="O114" s="57"/>
      <c r="P114" s="57"/>
      <c r="Q114" s="57"/>
      <c r="R114" s="57"/>
      <c r="S114" s="58"/>
    </row>
    <row r="115" spans="1:19" s="96" customFormat="1" ht="12.75" x14ac:dyDescent="0.2">
      <c r="A115" s="44"/>
      <c r="B115" s="61" t="s">
        <v>78</v>
      </c>
      <c r="C115" s="57"/>
      <c r="D115" s="45"/>
      <c r="E115" s="45"/>
      <c r="F115" s="45"/>
      <c r="G115" s="45"/>
      <c r="H115" s="45"/>
      <c r="I115" s="57"/>
      <c r="J115" s="57"/>
      <c r="K115" s="45"/>
      <c r="L115" s="45"/>
      <c r="M115" s="57"/>
      <c r="N115" s="57"/>
      <c r="O115" s="57"/>
      <c r="P115" s="57"/>
      <c r="Q115" s="57"/>
      <c r="R115" s="57"/>
      <c r="S115" s="58"/>
    </row>
    <row r="116" spans="1:19" s="96" customFormat="1" ht="12.75" x14ac:dyDescent="0.2">
      <c r="A116" s="44"/>
      <c r="B116" s="61" t="s">
        <v>110</v>
      </c>
      <c r="C116" s="57"/>
      <c r="D116" s="45"/>
      <c r="E116" s="45"/>
      <c r="F116" s="45"/>
      <c r="G116" s="45"/>
      <c r="H116" s="45"/>
      <c r="I116" s="57"/>
      <c r="J116" s="57"/>
      <c r="K116" s="45"/>
      <c r="L116" s="45"/>
      <c r="M116" s="57"/>
      <c r="N116" s="57"/>
      <c r="O116" s="57"/>
      <c r="P116" s="57"/>
      <c r="Q116" s="57"/>
      <c r="R116" s="57"/>
      <c r="S116" s="58"/>
    </row>
    <row r="117" spans="1:19" s="96" customFormat="1" ht="12.75" x14ac:dyDescent="0.2">
      <c r="A117" s="44"/>
      <c r="B117" s="61" t="s">
        <v>121</v>
      </c>
      <c r="C117" s="57"/>
      <c r="D117" s="45"/>
      <c r="E117" s="45"/>
      <c r="F117" s="45"/>
      <c r="G117" s="45"/>
      <c r="H117" s="45"/>
      <c r="I117" s="57"/>
      <c r="J117" s="57"/>
      <c r="K117" s="45"/>
      <c r="L117" s="45"/>
      <c r="M117" s="57"/>
      <c r="N117" s="57"/>
      <c r="O117" s="57"/>
      <c r="P117" s="57"/>
      <c r="Q117" s="57"/>
      <c r="R117" s="57"/>
      <c r="S117" s="58"/>
    </row>
    <row r="118" spans="1:19" s="96" customFormat="1" ht="3.75" customHeight="1" x14ac:dyDescent="0.2">
      <c r="A118" s="46"/>
      <c r="B118" s="110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4"/>
    </row>
    <row r="119" spans="1:19" s="96" customFormat="1" ht="12.75" x14ac:dyDescent="0.2">
      <c r="A119" s="65"/>
      <c r="B119" s="57" t="s">
        <v>34</v>
      </c>
      <c r="C119" s="47"/>
      <c r="D119" s="45" t="s">
        <v>20</v>
      </c>
      <c r="E119" s="47"/>
      <c r="F119" s="47" t="s">
        <v>19</v>
      </c>
      <c r="G119" s="47"/>
      <c r="H119" s="57"/>
      <c r="I119" s="57"/>
      <c r="J119" s="57"/>
      <c r="K119" s="57"/>
      <c r="L119" s="57"/>
      <c r="M119" s="57" t="s">
        <v>36</v>
      </c>
      <c r="N119" s="57"/>
      <c r="O119" s="57"/>
      <c r="P119" s="57"/>
      <c r="Q119" s="57"/>
      <c r="R119" s="57"/>
      <c r="S119" s="66" t="s">
        <v>126</v>
      </c>
    </row>
    <row r="120" spans="1:19" s="96" customFormat="1" ht="6" customHeight="1" x14ac:dyDescent="0.2">
      <c r="A120" s="65"/>
      <c r="B120" s="57"/>
      <c r="C120" s="47"/>
      <c r="D120" s="45"/>
      <c r="E120" s="47"/>
      <c r="F120" s="57"/>
      <c r="G120" s="57"/>
      <c r="H120" s="4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66"/>
    </row>
    <row r="121" spans="1:19" s="96" customFormat="1" ht="12.75" x14ac:dyDescent="0.2">
      <c r="A121" s="65"/>
      <c r="B121" s="57"/>
      <c r="C121" s="47"/>
      <c r="D121" s="45"/>
      <c r="E121" s="47"/>
      <c r="F121" s="57"/>
      <c r="G121" s="57"/>
      <c r="H121" s="4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66"/>
    </row>
    <row r="122" spans="1:19" s="96" customFormat="1" ht="12.75" x14ac:dyDescent="0.2">
      <c r="A122" s="65"/>
      <c r="B122" s="57"/>
      <c r="C122" s="47"/>
      <c r="D122" s="45"/>
      <c r="E122" s="47"/>
      <c r="F122" s="57"/>
      <c r="G122" s="57"/>
      <c r="H122" s="4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66"/>
    </row>
    <row r="123" spans="1:19" s="96" customFormat="1" ht="12.75" x14ac:dyDescent="0.2">
      <c r="A123" s="65"/>
      <c r="B123" s="57"/>
      <c r="C123" s="47"/>
      <c r="D123" s="45"/>
      <c r="E123" s="47"/>
      <c r="F123" s="57"/>
      <c r="G123" s="57"/>
      <c r="H123" s="4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66"/>
    </row>
    <row r="124" spans="1:19" s="96" customFormat="1" ht="12.75" x14ac:dyDescent="0.2">
      <c r="A124" s="65"/>
      <c r="B124" s="57"/>
      <c r="C124" s="57"/>
      <c r="D124" s="45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8"/>
    </row>
    <row r="125" spans="1:19" s="96" customFormat="1" ht="13.5" thickBot="1" x14ac:dyDescent="0.25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9"/>
    </row>
    <row r="126" spans="1:19" s="96" customFormat="1" ht="12.75" x14ac:dyDescent="0.2"/>
    <row r="127" spans="1:19" s="96" customFormat="1" ht="12.75" x14ac:dyDescent="0.2"/>
    <row r="128" spans="1:19" s="96" customFormat="1" ht="15" x14ac:dyDescent="0.25">
      <c r="E128" s="102"/>
    </row>
    <row r="129" spans="5:11" s="96" customFormat="1" ht="12.75" x14ac:dyDescent="0.2"/>
    <row r="130" spans="5:11" s="96" customFormat="1" ht="12.75" x14ac:dyDescent="0.2"/>
    <row r="131" spans="5:11" s="96" customFormat="1" ht="15" x14ac:dyDescent="0.25">
      <c r="E131"/>
      <c r="H131" s="97"/>
    </row>
    <row r="132" spans="5:11" s="96" customFormat="1" ht="15" x14ac:dyDescent="0.25">
      <c r="K132" s="97"/>
    </row>
    <row r="133" spans="5:11" s="96" customFormat="1" ht="12.75" x14ac:dyDescent="0.2"/>
    <row r="134" spans="5:11" s="96" customFormat="1" ht="12.75" x14ac:dyDescent="0.2"/>
    <row r="135" spans="5:11" s="96" customFormat="1" ht="12.75" x14ac:dyDescent="0.2"/>
    <row r="136" spans="5:11" s="96" customFormat="1" ht="12.75" x14ac:dyDescent="0.2"/>
    <row r="137" spans="5:11" s="96" customFormat="1" ht="12.75" x14ac:dyDescent="0.2"/>
    <row r="138" spans="5:11" s="96" customFormat="1" ht="12.75" x14ac:dyDescent="0.2"/>
    <row r="139" spans="5:11" s="96" customFormat="1" ht="12.75" x14ac:dyDescent="0.2"/>
    <row r="140" spans="5:11" s="96" customFormat="1" ht="12.75" x14ac:dyDescent="0.2"/>
    <row r="141" spans="5:11" s="96" customFormat="1" ht="12.75" x14ac:dyDescent="0.2"/>
    <row r="142" spans="5:11" s="96" customFormat="1" ht="12.75" x14ac:dyDescent="0.2"/>
    <row r="143" spans="5:11" s="96" customFormat="1" ht="12.75" x14ac:dyDescent="0.2"/>
    <row r="144" spans="5:11" s="96" customFormat="1" ht="12.75" x14ac:dyDescent="0.2"/>
    <row r="145" s="96" customFormat="1" ht="12.75" x14ac:dyDescent="0.2"/>
    <row r="146" s="96" customFormat="1" ht="12.75" x14ac:dyDescent="0.2"/>
    <row r="147" s="96" customFormat="1" ht="12.75" x14ac:dyDescent="0.2"/>
    <row r="148" s="96" customFormat="1" ht="12.75" x14ac:dyDescent="0.2"/>
    <row r="149" s="96" customFormat="1" ht="12.75" x14ac:dyDescent="0.2"/>
    <row r="150" s="96" customFormat="1" ht="12.75" x14ac:dyDescent="0.2"/>
    <row r="151" s="96" customFormat="1" ht="12.75" x14ac:dyDescent="0.2"/>
    <row r="152" s="96" customFormat="1" ht="12.75" x14ac:dyDescent="0.2"/>
    <row r="153" s="96" customFormat="1" ht="12.75" x14ac:dyDescent="0.2"/>
    <row r="154" s="96" customFormat="1" ht="12.75" x14ac:dyDescent="0.2"/>
    <row r="155" s="96" customFormat="1" ht="12.75" x14ac:dyDescent="0.2"/>
    <row r="156" s="96" customFormat="1" ht="12.75" x14ac:dyDescent="0.2"/>
    <row r="157" s="96" customFormat="1" ht="12.75" x14ac:dyDescent="0.2"/>
    <row r="158" s="96" customFormat="1" ht="12.75" x14ac:dyDescent="0.2"/>
    <row r="159" s="96" customFormat="1" ht="12.75" x14ac:dyDescent="0.2"/>
    <row r="160" s="96" customFormat="1" ht="12.75" x14ac:dyDescent="0.2"/>
    <row r="161" s="96" customFormat="1" ht="12.75" x14ac:dyDescent="0.2"/>
    <row r="162" s="96" customFormat="1" ht="12.75" x14ac:dyDescent="0.2"/>
    <row r="163" s="96" customFormat="1" ht="12.75" x14ac:dyDescent="0.2"/>
    <row r="164" s="96" customFormat="1" ht="12.75" x14ac:dyDescent="0.2"/>
    <row r="165" s="96" customFormat="1" ht="12.75" x14ac:dyDescent="0.2"/>
    <row r="166" s="96" customFormat="1" ht="12.75" x14ac:dyDescent="0.2"/>
    <row r="167" s="96" customFormat="1" ht="12.75" x14ac:dyDescent="0.2"/>
    <row r="168" s="96" customFormat="1" ht="12.75" x14ac:dyDescent="0.2"/>
    <row r="169" s="96" customFormat="1" ht="12.75" x14ac:dyDescent="0.2"/>
    <row r="170" s="96" customFormat="1" ht="12.75" x14ac:dyDescent="0.2"/>
    <row r="171" s="96" customFormat="1" ht="12.75" x14ac:dyDescent="0.2"/>
    <row r="172" s="96" customFormat="1" ht="12.75" x14ac:dyDescent="0.2"/>
    <row r="173" s="96" customFormat="1" ht="12.75" x14ac:dyDescent="0.2"/>
    <row r="174" s="96" customFormat="1" ht="12.75" x14ac:dyDescent="0.2"/>
    <row r="175" s="96" customFormat="1" ht="12.75" x14ac:dyDescent="0.2"/>
    <row r="176" s="96" customFormat="1" ht="12.75" x14ac:dyDescent="0.2"/>
    <row r="177" s="96" customFormat="1" ht="12.75" x14ac:dyDescent="0.2"/>
    <row r="178" s="96" customFormat="1" ht="12.75" x14ac:dyDescent="0.2"/>
    <row r="179" s="96" customFormat="1" ht="12.75" x14ac:dyDescent="0.2"/>
    <row r="180" s="96" customFormat="1" ht="12.75" x14ac:dyDescent="0.2"/>
    <row r="181" s="96" customFormat="1" ht="12.75" x14ac:dyDescent="0.2"/>
    <row r="182" s="96" customFormat="1" ht="12.75" x14ac:dyDescent="0.2"/>
    <row r="183" s="96" customFormat="1" ht="12.75" x14ac:dyDescent="0.2"/>
    <row r="184" s="96" customFormat="1" ht="12.75" x14ac:dyDescent="0.2"/>
    <row r="185" s="96" customFormat="1" ht="12.75" x14ac:dyDescent="0.2"/>
    <row r="186" s="96" customFormat="1" ht="12.75" x14ac:dyDescent="0.2"/>
    <row r="187" s="96" customFormat="1" ht="12.75" x14ac:dyDescent="0.2"/>
  </sheetData>
  <sheetProtection algorithmName="SHA-512" hashValue="uDsIDvIYXQXIyNQj07WRiH1Sk3jVCRUTW4lQwrk0lILn1DnLRenON23Q6mdBWisQPibchMQeavGEvWHjOGJqWw==" saltValue="FNKzVLQ76+GoZ3tpeMIbKw==" spinCount="100000" sheet="1" objects="1" scenarios="1" formatCells="0" selectLockedCells="1"/>
  <dataConsolidate link="1"/>
  <mergeCells count="42">
    <mergeCell ref="K72:L72"/>
    <mergeCell ref="K61:L61"/>
    <mergeCell ref="K62:L62"/>
    <mergeCell ref="K63:L63"/>
    <mergeCell ref="K64:L64"/>
    <mergeCell ref="K65:L65"/>
    <mergeCell ref="K68:L68"/>
    <mergeCell ref="K69:L69"/>
    <mergeCell ref="K71:L71"/>
    <mergeCell ref="K70:L70"/>
    <mergeCell ref="K66:L66"/>
    <mergeCell ref="K67:L67"/>
    <mergeCell ref="D97:E97"/>
    <mergeCell ref="D95:E95"/>
    <mergeCell ref="C3:G3"/>
    <mergeCell ref="C5:G5"/>
    <mergeCell ref="C7:G7"/>
    <mergeCell ref="C9:G13"/>
    <mergeCell ref="D96:E96"/>
    <mergeCell ref="P5:R5"/>
    <mergeCell ref="P18:R18"/>
    <mergeCell ref="P17:R17"/>
    <mergeCell ref="P7:R7"/>
    <mergeCell ref="P13:R13"/>
    <mergeCell ref="P11:R11"/>
    <mergeCell ref="P9:R9"/>
    <mergeCell ref="A1:S1"/>
    <mergeCell ref="A98:S98"/>
    <mergeCell ref="K59:L59"/>
    <mergeCell ref="K60:L60"/>
    <mergeCell ref="Q24:S24"/>
    <mergeCell ref="Q25:S25"/>
    <mergeCell ref="Q26:S26"/>
    <mergeCell ref="K53:L53"/>
    <mergeCell ref="K52:L52"/>
    <mergeCell ref="K51:L51"/>
    <mergeCell ref="K55:L55"/>
    <mergeCell ref="K54:L54"/>
    <mergeCell ref="K56:L56"/>
    <mergeCell ref="K57:L57"/>
    <mergeCell ref="K58:L58"/>
    <mergeCell ref="P3:R3"/>
  </mergeCells>
  <conditionalFormatting sqref="P9 P11 P13">
    <cfRule type="expression" dxfId="0" priority="3">
      <formula>$P$7&lt;&gt;"User Defined"</formula>
    </cfRule>
  </conditionalFormatting>
  <dataValidations count="7">
    <dataValidation type="whole" operator="greaterThan" allowBlank="1" showInputMessage="1" showErrorMessage="1" error="Number must be larger than 0." sqref="P5">
      <formula1>0</formula1>
    </dataValidation>
    <dataValidation type="list" operator="greaterThan" allowBlank="1" showInputMessage="1" showErrorMessage="1" error="Must select a cistern type." sqref="P7:R7">
      <formula1>CisternName</formula1>
    </dataValidation>
    <dataValidation type="decimal" allowBlank="1" showInputMessage="1" showErrorMessage="1" errorTitle="Contributing Roof Area Error" error="Contributing roof area must range between 400 square feet and 4,200 square feet." prompt="Contributing roof area must range between 400 square feet and 4,200 square feet." sqref="P3:R3">
      <formula1>400</formula1>
      <formula2>4201</formula2>
    </dataValidation>
    <dataValidation type="decimal" operator="greaterThan" allowBlank="1" showInputMessage="1" showErrorMessage="1" error="Number must be at least 1." sqref="P13:R13">
      <formula1>0</formula1>
    </dataValidation>
    <dataValidation type="decimal" operator="greaterThanOrEqual" allowBlank="1" showInputMessage="1" showErrorMessage="1" error="Qualifying cisterns must be at least 3 feet tall." prompt="Qualifying cisterns must be at least 3 feet tall." sqref="P11:R11">
      <formula1>3</formula1>
    </dataValidation>
    <dataValidation type="list" operator="greaterThan" allowBlank="1" showInputMessage="1" showErrorMessage="1" error="Number must be larger than 0." sqref="R8">
      <formula1>$J$56:$J$61</formula1>
    </dataValidation>
    <dataValidation type="decimal" allowBlank="1" showInputMessage="1" showErrorMessage="1" error="Cistern overflow must be greater than 3 feet. Credit only given for up to 6 feet." prompt="Cistern overflow must be greater than 3 feet." sqref="P9:R9">
      <formula1>3</formula1>
      <formula2>6</formula2>
    </dataValidation>
  </dataValidations>
  <pageMargins left="0.25" right="0.25" top="0.75" bottom="0.75" header="0.3" footer="0.3"/>
  <pageSetup scale="9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" allowBlank="1" showInputMessage="1" showErrorMessage="1" error="Number must be larger than 0.">
          <x14:formula1>
            <xm:f>Data!$H$48:$H$53</xm:f>
          </x14:formula1>
          <xm:sqref>R10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90"/>
  <sheetViews>
    <sheetView zoomScale="85" zoomScaleNormal="85" workbookViewId="0">
      <selection activeCell="K61" sqref="K60:K61"/>
    </sheetView>
  </sheetViews>
  <sheetFormatPr defaultRowHeight="15" x14ac:dyDescent="0.25"/>
  <cols>
    <col min="1" max="1" width="18" style="48" bestFit="1" customWidth="1"/>
    <col min="2" max="2" width="24.140625" style="48" bestFit="1" customWidth="1"/>
    <col min="3" max="3" width="20.85546875" style="140" bestFit="1" customWidth="1"/>
    <col min="4" max="4" width="11.42578125" style="140" bestFit="1" customWidth="1"/>
    <col min="5" max="5" width="19.28515625" style="48" bestFit="1" customWidth="1"/>
    <col min="6" max="6" width="25" style="141" bestFit="1" customWidth="1"/>
    <col min="8" max="8" width="19.5703125" style="30" customWidth="1"/>
    <col min="9" max="9" width="18.140625" style="30" bestFit="1" customWidth="1"/>
    <col min="10" max="10" width="16.85546875" style="30" bestFit="1" customWidth="1"/>
    <col min="11" max="11" width="11.85546875" style="30" customWidth="1"/>
    <col min="12" max="16384" width="9.140625" style="30"/>
  </cols>
  <sheetData>
    <row r="1" spans="1:17" ht="15" customHeight="1" x14ac:dyDescent="0.25">
      <c r="A1" s="244" t="s">
        <v>61</v>
      </c>
      <c r="B1" s="244"/>
      <c r="C1" s="244"/>
      <c r="D1" s="244"/>
      <c r="E1" s="244"/>
      <c r="F1" s="244"/>
    </row>
    <row r="2" spans="1:17" ht="15.75" customHeight="1" x14ac:dyDescent="0.25">
      <c r="A2" s="127" t="s">
        <v>23</v>
      </c>
      <c r="B2" s="148" t="s">
        <v>27</v>
      </c>
      <c r="C2" s="148" t="s">
        <v>24</v>
      </c>
      <c r="D2" s="148" t="s">
        <v>108</v>
      </c>
      <c r="E2" s="148" t="s">
        <v>25</v>
      </c>
      <c r="F2" s="149" t="s">
        <v>26</v>
      </c>
      <c r="H2" s="48"/>
      <c r="O2" s="128"/>
      <c r="P2" s="128"/>
      <c r="Q2" s="128"/>
    </row>
    <row r="3" spans="1:17" x14ac:dyDescent="0.25">
      <c r="A3" s="143"/>
      <c r="B3" s="126" t="s">
        <v>79</v>
      </c>
      <c r="C3" s="126">
        <v>400</v>
      </c>
      <c r="D3" s="126">
        <v>3</v>
      </c>
      <c r="E3" s="126">
        <v>5</v>
      </c>
      <c r="F3" s="144">
        <v>0.76294713585953289</v>
      </c>
      <c r="H3" s="48"/>
      <c r="O3" s="128"/>
      <c r="P3" s="128"/>
      <c r="Q3" s="128"/>
    </row>
    <row r="4" spans="1:17" x14ac:dyDescent="0.25">
      <c r="A4" s="143"/>
      <c r="B4" s="126" t="s">
        <v>79</v>
      </c>
      <c r="C4" s="126">
        <v>800</v>
      </c>
      <c r="D4" s="126">
        <v>3</v>
      </c>
      <c r="E4" s="126">
        <v>5</v>
      </c>
      <c r="F4" s="144">
        <v>0.52670565302144245</v>
      </c>
      <c r="H4" s="48"/>
      <c r="O4" s="128"/>
      <c r="P4" s="128"/>
      <c r="Q4" s="128"/>
    </row>
    <row r="5" spans="1:17" x14ac:dyDescent="0.25">
      <c r="A5" s="143"/>
      <c r="B5" s="126" t="s">
        <v>79</v>
      </c>
      <c r="C5" s="126">
        <v>1200</v>
      </c>
      <c r="D5" s="126">
        <v>3</v>
      </c>
      <c r="E5" s="126">
        <v>5</v>
      </c>
      <c r="F5" s="144">
        <v>0.21778584392014524</v>
      </c>
      <c r="H5" s="48"/>
      <c r="O5" s="128"/>
      <c r="P5" s="128"/>
      <c r="Q5" s="128"/>
    </row>
    <row r="6" spans="1:17" x14ac:dyDescent="0.25">
      <c r="A6" s="143"/>
      <c r="B6" s="126" t="s">
        <v>79</v>
      </c>
      <c r="C6" s="126">
        <v>1600</v>
      </c>
      <c r="D6" s="126">
        <v>3</v>
      </c>
      <c r="E6" s="126">
        <v>5</v>
      </c>
      <c r="F6" s="144">
        <v>0.14754976713514406</v>
      </c>
      <c r="H6" s="48"/>
      <c r="O6" s="128"/>
      <c r="P6" s="128"/>
      <c r="Q6" s="128"/>
    </row>
    <row r="7" spans="1:17" x14ac:dyDescent="0.25">
      <c r="A7" s="143"/>
      <c r="B7" s="126" t="s">
        <v>79</v>
      </c>
      <c r="C7" s="126">
        <v>2000</v>
      </c>
      <c r="D7" s="126">
        <v>3</v>
      </c>
      <c r="E7" s="126">
        <v>5</v>
      </c>
      <c r="F7" s="144">
        <v>7.8261311469855821E-2</v>
      </c>
      <c r="H7" s="48"/>
      <c r="O7" s="128"/>
      <c r="P7" s="128"/>
      <c r="Q7" s="128"/>
    </row>
    <row r="8" spans="1:17" x14ac:dyDescent="0.25">
      <c r="A8" s="143"/>
      <c r="B8" s="126" t="s">
        <v>79</v>
      </c>
      <c r="C8" s="126">
        <v>2400</v>
      </c>
      <c r="D8" s="126">
        <v>3</v>
      </c>
      <c r="E8" s="126">
        <v>5</v>
      </c>
      <c r="F8" s="144">
        <v>4.1493165398819989E-2</v>
      </c>
      <c r="H8" s="48"/>
      <c r="O8" s="128"/>
      <c r="P8" s="128"/>
      <c r="Q8" s="128"/>
    </row>
    <row r="9" spans="1:17" x14ac:dyDescent="0.25">
      <c r="A9" s="143"/>
      <c r="B9" s="126" t="s">
        <v>79</v>
      </c>
      <c r="C9" s="126">
        <v>2800</v>
      </c>
      <c r="D9" s="126">
        <v>3</v>
      </c>
      <c r="E9" s="126">
        <v>5</v>
      </c>
      <c r="F9" s="144"/>
      <c r="H9" s="48"/>
      <c r="O9" s="128"/>
      <c r="P9" s="128"/>
      <c r="Q9" s="128"/>
    </row>
    <row r="10" spans="1:17" x14ac:dyDescent="0.25">
      <c r="A10" s="143"/>
      <c r="B10" s="126" t="s">
        <v>79</v>
      </c>
      <c r="C10" s="126">
        <v>3200</v>
      </c>
      <c r="D10" s="126">
        <v>3</v>
      </c>
      <c r="E10" s="126">
        <v>5</v>
      </c>
      <c r="F10" s="144"/>
      <c r="H10" s="48"/>
      <c r="O10" s="128"/>
      <c r="P10" s="128"/>
      <c r="Q10" s="128"/>
    </row>
    <row r="11" spans="1:17" x14ac:dyDescent="0.25">
      <c r="A11" s="143"/>
      <c r="B11" s="126" t="s">
        <v>79</v>
      </c>
      <c r="C11" s="126">
        <v>3600</v>
      </c>
      <c r="D11" s="126">
        <v>3</v>
      </c>
      <c r="E11" s="126">
        <v>5</v>
      </c>
      <c r="F11" s="144"/>
      <c r="H11" s="48"/>
      <c r="O11" s="128"/>
      <c r="P11" s="128"/>
      <c r="Q11" s="128"/>
    </row>
    <row r="12" spans="1:17" x14ac:dyDescent="0.25">
      <c r="A12" s="143"/>
      <c r="B12" s="126" t="s">
        <v>79</v>
      </c>
      <c r="C12" s="126">
        <v>4000</v>
      </c>
      <c r="D12" s="126">
        <v>3</v>
      </c>
      <c r="E12" s="126">
        <v>5</v>
      </c>
      <c r="F12" s="144"/>
      <c r="H12" s="48"/>
      <c r="O12" s="128"/>
      <c r="P12" s="128"/>
      <c r="Q12" s="128"/>
    </row>
    <row r="13" spans="1:17" x14ac:dyDescent="0.25">
      <c r="A13" s="143"/>
      <c r="B13" s="126" t="s">
        <v>79</v>
      </c>
      <c r="C13" s="126">
        <v>4400</v>
      </c>
      <c r="D13" s="126">
        <v>3</v>
      </c>
      <c r="E13" s="126">
        <v>5</v>
      </c>
      <c r="F13" s="144"/>
      <c r="H13" s="48"/>
      <c r="O13" s="128"/>
      <c r="P13" s="128"/>
      <c r="Q13" s="128"/>
    </row>
    <row r="14" spans="1:17" x14ac:dyDescent="0.25">
      <c r="A14" s="143"/>
      <c r="B14" s="126" t="s">
        <v>79</v>
      </c>
      <c r="C14" s="126">
        <v>4800</v>
      </c>
      <c r="D14" s="126">
        <v>3</v>
      </c>
      <c r="E14" s="126">
        <v>5</v>
      </c>
      <c r="F14" s="144"/>
      <c r="H14" s="48"/>
      <c r="O14" s="128"/>
      <c r="P14" s="128"/>
      <c r="Q14" s="128"/>
    </row>
    <row r="15" spans="1:17" x14ac:dyDescent="0.25">
      <c r="A15" s="143"/>
      <c r="B15" s="126" t="s">
        <v>79</v>
      </c>
      <c r="C15" s="126">
        <v>5200</v>
      </c>
      <c r="D15" s="126">
        <v>3</v>
      </c>
      <c r="E15" s="126">
        <v>5</v>
      </c>
      <c r="F15" s="144"/>
      <c r="H15" s="48"/>
      <c r="O15" s="128"/>
      <c r="P15" s="128"/>
      <c r="Q15" s="128"/>
    </row>
    <row r="16" spans="1:17" x14ac:dyDescent="0.25">
      <c r="A16" s="143"/>
      <c r="B16" s="126" t="s">
        <v>79</v>
      </c>
      <c r="C16" s="126">
        <v>5600</v>
      </c>
      <c r="D16" s="126">
        <v>3</v>
      </c>
      <c r="E16" s="126">
        <v>5</v>
      </c>
      <c r="F16" s="144"/>
      <c r="H16" s="48"/>
      <c r="O16" s="128"/>
      <c r="P16" s="128"/>
      <c r="Q16" s="128"/>
    </row>
    <row r="17" spans="1:17" x14ac:dyDescent="0.25">
      <c r="A17" s="143"/>
      <c r="B17" s="126" t="s">
        <v>79</v>
      </c>
      <c r="C17" s="126">
        <v>6000</v>
      </c>
      <c r="D17" s="126">
        <v>3</v>
      </c>
      <c r="E17" s="126">
        <v>5</v>
      </c>
      <c r="F17" s="144"/>
      <c r="H17" s="48"/>
      <c r="O17" s="128"/>
      <c r="P17" s="128"/>
      <c r="Q17" s="128"/>
    </row>
    <row r="18" spans="1:17" x14ac:dyDescent="0.25">
      <c r="A18" s="143"/>
      <c r="B18" s="126" t="s">
        <v>79</v>
      </c>
      <c r="C18" s="126">
        <v>6400</v>
      </c>
      <c r="D18" s="126">
        <v>3</v>
      </c>
      <c r="E18" s="126">
        <v>5</v>
      </c>
      <c r="F18" s="144"/>
      <c r="H18" s="48"/>
      <c r="O18" s="128"/>
      <c r="P18" s="128"/>
      <c r="Q18" s="128"/>
    </row>
    <row r="19" spans="1:17" x14ac:dyDescent="0.25">
      <c r="A19" s="143"/>
      <c r="B19" s="126" t="s">
        <v>79</v>
      </c>
      <c r="C19" s="126">
        <v>6800</v>
      </c>
      <c r="D19" s="126">
        <v>3</v>
      </c>
      <c r="E19" s="126">
        <v>5</v>
      </c>
      <c r="F19" s="144"/>
      <c r="H19" s="48"/>
      <c r="O19" s="128"/>
      <c r="P19" s="128"/>
      <c r="Q19" s="128"/>
    </row>
    <row r="20" spans="1:17" x14ac:dyDescent="0.25">
      <c r="A20" s="143"/>
      <c r="B20" s="126" t="s">
        <v>79</v>
      </c>
      <c r="C20" s="126">
        <v>7200</v>
      </c>
      <c r="D20" s="126">
        <v>3</v>
      </c>
      <c r="E20" s="126">
        <v>5</v>
      </c>
      <c r="F20" s="144"/>
      <c r="H20" s="48"/>
      <c r="M20" s="128"/>
      <c r="N20" s="128"/>
      <c r="O20" s="128"/>
    </row>
    <row r="21" spans="1:17" x14ac:dyDescent="0.25">
      <c r="A21" s="143"/>
      <c r="B21" s="126" t="s">
        <v>79</v>
      </c>
      <c r="C21" s="126">
        <v>7600</v>
      </c>
      <c r="D21" s="126">
        <v>3</v>
      </c>
      <c r="E21" s="126">
        <v>5</v>
      </c>
      <c r="F21" s="144"/>
      <c r="H21" s="150" t="s">
        <v>15</v>
      </c>
      <c r="I21" s="151"/>
      <c r="M21" s="128"/>
      <c r="N21" s="128"/>
      <c r="O21" s="128"/>
    </row>
    <row r="22" spans="1:17" x14ac:dyDescent="0.25">
      <c r="A22" s="143"/>
      <c r="B22" s="126" t="s">
        <v>79</v>
      </c>
      <c r="C22" s="126">
        <v>8000</v>
      </c>
      <c r="D22" s="126">
        <v>3</v>
      </c>
      <c r="E22" s="126">
        <v>5</v>
      </c>
      <c r="F22" s="144"/>
      <c r="H22" s="152" t="s">
        <v>4</v>
      </c>
      <c r="I22" s="153" t="s">
        <v>2</v>
      </c>
      <c r="M22" s="128"/>
    </row>
    <row r="23" spans="1:17" x14ac:dyDescent="0.25">
      <c r="A23" s="143"/>
      <c r="B23" s="126" t="s">
        <v>79</v>
      </c>
      <c r="C23" s="126">
        <v>8400</v>
      </c>
      <c r="D23" s="126">
        <v>3</v>
      </c>
      <c r="E23" s="126">
        <v>5</v>
      </c>
      <c r="F23" s="144"/>
      <c r="H23" s="154">
        <v>400</v>
      </c>
      <c r="I23" s="155">
        <v>5</v>
      </c>
      <c r="M23" s="128"/>
    </row>
    <row r="24" spans="1:17" x14ac:dyDescent="0.25">
      <c r="A24" s="143"/>
      <c r="B24" s="126" t="s">
        <v>80</v>
      </c>
      <c r="C24" s="126">
        <v>400</v>
      </c>
      <c r="D24" s="126">
        <v>4</v>
      </c>
      <c r="E24" s="126">
        <v>5</v>
      </c>
      <c r="F24" s="144">
        <v>0.76280178490966444</v>
      </c>
      <c r="H24" s="154">
        <v>800</v>
      </c>
      <c r="I24" s="155">
        <v>15</v>
      </c>
      <c r="M24" s="128"/>
    </row>
    <row r="25" spans="1:17" x14ac:dyDescent="0.25">
      <c r="A25" s="143"/>
      <c r="B25" s="126" t="s">
        <v>80</v>
      </c>
      <c r="C25" s="126">
        <v>800</v>
      </c>
      <c r="D25" s="126">
        <v>4</v>
      </c>
      <c r="E25" s="126">
        <v>5</v>
      </c>
      <c r="F25" s="144">
        <v>0.80452241715399619</v>
      </c>
      <c r="H25" s="154">
        <v>1200</v>
      </c>
      <c r="I25" s="155">
        <v>25</v>
      </c>
      <c r="M25" s="128"/>
    </row>
    <row r="26" spans="1:17" x14ac:dyDescent="0.25">
      <c r="A26" s="143"/>
      <c r="B26" s="126" t="s">
        <v>80</v>
      </c>
      <c r="C26" s="126">
        <v>1200</v>
      </c>
      <c r="D26" s="126">
        <v>4</v>
      </c>
      <c r="E26" s="126">
        <v>5</v>
      </c>
      <c r="F26" s="144">
        <v>0.32247034377548067</v>
      </c>
      <c r="H26" s="154">
        <v>1600</v>
      </c>
      <c r="I26" s="155">
        <v>40</v>
      </c>
      <c r="M26" s="128"/>
    </row>
    <row r="27" spans="1:17" x14ac:dyDescent="0.25">
      <c r="A27" s="143"/>
      <c r="B27" s="126" t="s">
        <v>80</v>
      </c>
      <c r="C27" s="126">
        <v>1600</v>
      </c>
      <c r="D27" s="126">
        <v>4</v>
      </c>
      <c r="E27" s="126">
        <v>5</v>
      </c>
      <c r="F27" s="144">
        <v>0.1994806907637143</v>
      </c>
      <c r="H27" s="154">
        <v>2000</v>
      </c>
      <c r="I27" s="155">
        <v>55</v>
      </c>
      <c r="M27" s="128"/>
    </row>
    <row r="28" spans="1:17" x14ac:dyDescent="0.25">
      <c r="A28" s="143"/>
      <c r="B28" s="126" t="s">
        <v>80</v>
      </c>
      <c r="C28" s="126">
        <v>2000</v>
      </c>
      <c r="D28" s="126">
        <v>4</v>
      </c>
      <c r="E28" s="126">
        <v>5</v>
      </c>
      <c r="F28" s="144">
        <v>0.13755018379550427</v>
      </c>
      <c r="H28" s="154">
        <v>2400</v>
      </c>
      <c r="I28" s="155">
        <v>70</v>
      </c>
      <c r="M28" s="128"/>
    </row>
    <row r="29" spans="1:17" x14ac:dyDescent="0.25">
      <c r="A29" s="143"/>
      <c r="B29" s="126" t="s">
        <v>80</v>
      </c>
      <c r="C29" s="126">
        <v>2400</v>
      </c>
      <c r="D29" s="126">
        <v>4</v>
      </c>
      <c r="E29" s="126">
        <v>5</v>
      </c>
      <c r="F29" s="144">
        <v>8.0337830878566371E-2</v>
      </c>
      <c r="H29" s="154">
        <v>2800</v>
      </c>
      <c r="I29" s="155">
        <v>85</v>
      </c>
      <c r="M29" s="128"/>
    </row>
    <row r="30" spans="1:17" x14ac:dyDescent="0.25">
      <c r="A30" s="143"/>
      <c r="B30" s="126" t="s">
        <v>80</v>
      </c>
      <c r="C30" s="126">
        <v>2800</v>
      </c>
      <c r="D30" s="126">
        <v>4</v>
      </c>
      <c r="E30" s="126">
        <v>5</v>
      </c>
      <c r="F30" s="144"/>
      <c r="H30" s="154">
        <v>3200</v>
      </c>
      <c r="I30" s="156"/>
      <c r="M30" s="128"/>
    </row>
    <row r="31" spans="1:17" x14ac:dyDescent="0.25">
      <c r="A31" s="143"/>
      <c r="B31" s="126" t="s">
        <v>80</v>
      </c>
      <c r="C31" s="126">
        <v>3200</v>
      </c>
      <c r="D31" s="126">
        <v>4</v>
      </c>
      <c r="E31" s="126">
        <v>5</v>
      </c>
      <c r="F31" s="144"/>
      <c r="H31" s="154">
        <v>3600</v>
      </c>
      <c r="I31" s="156"/>
      <c r="M31" s="128"/>
    </row>
    <row r="32" spans="1:17" x14ac:dyDescent="0.25">
      <c r="A32" s="143"/>
      <c r="B32" s="126" t="s">
        <v>80</v>
      </c>
      <c r="C32" s="126">
        <v>3600</v>
      </c>
      <c r="D32" s="126">
        <v>4</v>
      </c>
      <c r="E32" s="126">
        <v>5</v>
      </c>
      <c r="F32" s="144"/>
      <c r="H32" s="154">
        <v>4000</v>
      </c>
      <c r="I32" s="156"/>
      <c r="M32" s="128"/>
    </row>
    <row r="33" spans="1:17" x14ac:dyDescent="0.25">
      <c r="A33" s="143"/>
      <c r="B33" s="126" t="s">
        <v>80</v>
      </c>
      <c r="C33" s="126">
        <v>4000</v>
      </c>
      <c r="D33" s="126">
        <v>4</v>
      </c>
      <c r="E33" s="126">
        <v>5</v>
      </c>
      <c r="F33" s="144"/>
      <c r="H33" s="154">
        <v>4400</v>
      </c>
      <c r="I33" s="156"/>
      <c r="M33" s="128"/>
    </row>
    <row r="34" spans="1:17" x14ac:dyDescent="0.25">
      <c r="A34" s="143"/>
      <c r="B34" s="126" t="s">
        <v>80</v>
      </c>
      <c r="C34" s="126">
        <v>4400</v>
      </c>
      <c r="D34" s="126">
        <v>4</v>
      </c>
      <c r="E34" s="126">
        <v>5</v>
      </c>
      <c r="F34" s="144"/>
      <c r="H34" s="154">
        <v>4800</v>
      </c>
      <c r="I34" s="156"/>
      <c r="M34" s="128"/>
    </row>
    <row r="35" spans="1:17" x14ac:dyDescent="0.25">
      <c r="A35" s="143"/>
      <c r="B35" s="126" t="s">
        <v>80</v>
      </c>
      <c r="C35" s="126">
        <v>4800</v>
      </c>
      <c r="D35" s="126">
        <v>4</v>
      </c>
      <c r="E35" s="126">
        <v>5</v>
      </c>
      <c r="F35" s="144"/>
      <c r="H35" s="154">
        <v>5200</v>
      </c>
      <c r="I35" s="156"/>
      <c r="M35" s="128"/>
    </row>
    <row r="36" spans="1:17" x14ac:dyDescent="0.25">
      <c r="A36" s="143"/>
      <c r="B36" s="126" t="s">
        <v>80</v>
      </c>
      <c r="C36" s="126">
        <v>5200</v>
      </c>
      <c r="D36" s="126">
        <v>4</v>
      </c>
      <c r="E36" s="126">
        <v>5</v>
      </c>
      <c r="F36" s="144"/>
      <c r="H36" s="154">
        <v>5600</v>
      </c>
      <c r="I36" s="156"/>
      <c r="M36" s="128"/>
    </row>
    <row r="37" spans="1:17" x14ac:dyDescent="0.25">
      <c r="A37" s="143"/>
      <c r="B37" s="126" t="s">
        <v>80</v>
      </c>
      <c r="C37" s="126">
        <v>5600</v>
      </c>
      <c r="D37" s="126">
        <v>4</v>
      </c>
      <c r="E37" s="126">
        <v>5</v>
      </c>
      <c r="F37" s="144"/>
      <c r="H37" s="154">
        <v>6000</v>
      </c>
      <c r="I37" s="156"/>
      <c r="M37" s="128"/>
    </row>
    <row r="38" spans="1:17" x14ac:dyDescent="0.25">
      <c r="A38" s="143"/>
      <c r="B38" s="126" t="s">
        <v>80</v>
      </c>
      <c r="C38" s="126">
        <v>6000</v>
      </c>
      <c r="D38" s="126">
        <v>4</v>
      </c>
      <c r="E38" s="126">
        <v>5</v>
      </c>
      <c r="F38" s="144"/>
      <c r="H38" s="154">
        <v>6400</v>
      </c>
      <c r="I38" s="156"/>
      <c r="M38" s="128"/>
    </row>
    <row r="39" spans="1:17" x14ac:dyDescent="0.25">
      <c r="A39" s="143"/>
      <c r="B39" s="126" t="s">
        <v>80</v>
      </c>
      <c r="C39" s="126">
        <v>6400</v>
      </c>
      <c r="D39" s="126">
        <v>4</v>
      </c>
      <c r="E39" s="126">
        <v>5</v>
      </c>
      <c r="F39" s="144"/>
      <c r="H39" s="154">
        <v>6800</v>
      </c>
      <c r="I39" s="156"/>
      <c r="M39" s="128"/>
    </row>
    <row r="40" spans="1:17" x14ac:dyDescent="0.25">
      <c r="A40" s="143"/>
      <c r="B40" s="126" t="s">
        <v>80</v>
      </c>
      <c r="C40" s="126">
        <v>6800</v>
      </c>
      <c r="D40" s="126">
        <v>4</v>
      </c>
      <c r="E40" s="126">
        <v>5</v>
      </c>
      <c r="F40" s="144"/>
      <c r="H40" s="154">
        <v>7200</v>
      </c>
      <c r="I40" s="156"/>
      <c r="M40" s="128"/>
      <c r="N40" s="128"/>
    </row>
    <row r="41" spans="1:17" x14ac:dyDescent="0.25">
      <c r="A41" s="143"/>
      <c r="B41" s="126" t="s">
        <v>80</v>
      </c>
      <c r="C41" s="126">
        <v>7200</v>
      </c>
      <c r="D41" s="126">
        <v>4</v>
      </c>
      <c r="E41" s="126">
        <v>5</v>
      </c>
      <c r="F41" s="144"/>
      <c r="H41" s="154">
        <v>7600</v>
      </c>
      <c r="I41" s="156"/>
      <c r="M41" s="128"/>
      <c r="N41" s="126"/>
    </row>
    <row r="42" spans="1:17" x14ac:dyDescent="0.25">
      <c r="A42" s="143"/>
      <c r="B42" s="126" t="s">
        <v>80</v>
      </c>
      <c r="C42" s="126">
        <v>7600</v>
      </c>
      <c r="D42" s="126">
        <v>4</v>
      </c>
      <c r="E42" s="126">
        <v>5</v>
      </c>
      <c r="F42" s="144"/>
      <c r="H42" s="154">
        <v>8000</v>
      </c>
      <c r="I42" s="156"/>
      <c r="M42" s="128"/>
      <c r="N42" s="126"/>
    </row>
    <row r="43" spans="1:17" x14ac:dyDescent="0.25">
      <c r="A43" s="143"/>
      <c r="B43" s="126" t="s">
        <v>80</v>
      </c>
      <c r="C43" s="126">
        <v>8000</v>
      </c>
      <c r="D43" s="126">
        <v>4</v>
      </c>
      <c r="E43" s="126">
        <v>5</v>
      </c>
      <c r="F43" s="144"/>
      <c r="H43" s="154">
        <v>8400</v>
      </c>
      <c r="I43" s="156"/>
      <c r="M43" s="128"/>
      <c r="O43" s="128"/>
      <c r="P43" s="126"/>
    </row>
    <row r="44" spans="1:17" x14ac:dyDescent="0.25">
      <c r="A44" s="143"/>
      <c r="B44" s="126" t="s">
        <v>80</v>
      </c>
      <c r="C44" s="126">
        <v>8400</v>
      </c>
      <c r="D44" s="126">
        <v>4</v>
      </c>
      <c r="E44" s="126">
        <v>5</v>
      </c>
      <c r="F44" s="144"/>
      <c r="H44" s="157"/>
      <c r="I44" s="158"/>
      <c r="M44" s="128"/>
      <c r="O44" s="128"/>
      <c r="P44" s="126"/>
      <c r="Q44" s="126"/>
    </row>
    <row r="45" spans="1:17" x14ac:dyDescent="0.25">
      <c r="A45" s="143"/>
      <c r="B45" s="126" t="s">
        <v>81</v>
      </c>
      <c r="C45" s="126">
        <v>400</v>
      </c>
      <c r="D45" s="126">
        <v>5</v>
      </c>
      <c r="E45" s="126">
        <v>5</v>
      </c>
      <c r="F45" s="144">
        <v>0.76280178490966444</v>
      </c>
      <c r="H45" s="48"/>
      <c r="M45" s="126"/>
      <c r="O45" s="128"/>
      <c r="P45" s="126"/>
      <c r="Q45" s="126"/>
    </row>
    <row r="46" spans="1:17" x14ac:dyDescent="0.25">
      <c r="A46" s="143"/>
      <c r="B46" s="126" t="s">
        <v>81</v>
      </c>
      <c r="C46" s="126">
        <v>800</v>
      </c>
      <c r="D46" s="126">
        <v>5</v>
      </c>
      <c r="E46" s="126">
        <v>5</v>
      </c>
      <c r="F46" s="144">
        <v>0.80483430799220279</v>
      </c>
      <c r="H46" s="150" t="s">
        <v>45</v>
      </c>
      <c r="I46" s="159" t="s">
        <v>67</v>
      </c>
      <c r="J46" s="159" t="s">
        <v>56</v>
      </c>
      <c r="K46" s="142" t="s">
        <v>123</v>
      </c>
      <c r="M46" s="126"/>
      <c r="O46" s="128"/>
      <c r="P46" s="126"/>
      <c r="Q46" s="126"/>
    </row>
    <row r="47" spans="1:17" x14ac:dyDescent="0.25">
      <c r="A47" s="143"/>
      <c r="B47" s="126" t="s">
        <v>81</v>
      </c>
      <c r="C47" s="126">
        <v>1200</v>
      </c>
      <c r="D47" s="126">
        <v>5</v>
      </c>
      <c r="E47" s="126">
        <v>5</v>
      </c>
      <c r="F47" s="144">
        <v>0.45240537625923882</v>
      </c>
      <c r="H47" s="152" t="s">
        <v>41</v>
      </c>
      <c r="I47" s="136">
        <v>6.681338542790793</v>
      </c>
      <c r="J47" s="141"/>
      <c r="K47" s="160"/>
      <c r="O47" s="128"/>
      <c r="P47" s="128"/>
      <c r="Q47" s="128"/>
    </row>
    <row r="48" spans="1:17" x14ac:dyDescent="0.25">
      <c r="A48" s="143"/>
      <c r="B48" s="126" t="s">
        <v>81</v>
      </c>
      <c r="C48" s="126">
        <v>1600</v>
      </c>
      <c r="D48" s="126">
        <v>5</v>
      </c>
      <c r="E48" s="126">
        <v>5</v>
      </c>
      <c r="F48" s="144">
        <v>0.2810864278943247</v>
      </c>
      <c r="H48" s="152" t="s">
        <v>40</v>
      </c>
      <c r="I48" s="136">
        <v>5.96</v>
      </c>
      <c r="J48" s="141">
        <v>205</v>
      </c>
      <c r="K48" s="160">
        <v>4.5</v>
      </c>
      <c r="O48" s="128"/>
      <c r="P48" s="128"/>
      <c r="Q48" s="128"/>
    </row>
    <row r="49" spans="1:17" x14ac:dyDescent="0.25">
      <c r="A49" s="143"/>
      <c r="B49" s="126" t="s">
        <v>81</v>
      </c>
      <c r="C49" s="126">
        <v>2000</v>
      </c>
      <c r="D49" s="126">
        <v>5</v>
      </c>
      <c r="E49" s="126">
        <v>5</v>
      </c>
      <c r="F49" s="144">
        <v>0.15889417783273763</v>
      </c>
      <c r="H49" s="152" t="s">
        <v>42</v>
      </c>
      <c r="I49" s="136">
        <v>7.74</v>
      </c>
      <c r="J49" s="141">
        <v>265</v>
      </c>
      <c r="K49" s="160">
        <v>4.583333333333333</v>
      </c>
      <c r="O49" s="128"/>
      <c r="P49" s="128"/>
      <c r="Q49" s="128"/>
    </row>
    <row r="50" spans="1:17" x14ac:dyDescent="0.25">
      <c r="A50" s="143"/>
      <c r="B50" s="126" t="s">
        <v>81</v>
      </c>
      <c r="C50" s="126">
        <v>2400</v>
      </c>
      <c r="D50" s="126">
        <v>5</v>
      </c>
      <c r="E50" s="126">
        <v>5</v>
      </c>
      <c r="F50" s="144">
        <v>0.11241410767623571</v>
      </c>
      <c r="H50" s="152" t="s">
        <v>43</v>
      </c>
      <c r="I50" s="136">
        <v>11.7</v>
      </c>
      <c r="J50" s="141">
        <v>420</v>
      </c>
      <c r="K50" s="160">
        <v>4.666666666666667</v>
      </c>
      <c r="O50" s="128"/>
      <c r="P50" s="128"/>
      <c r="Q50" s="128"/>
    </row>
    <row r="51" spans="1:17" x14ac:dyDescent="0.25">
      <c r="A51" s="143"/>
      <c r="B51" s="126" t="s">
        <v>81</v>
      </c>
      <c r="C51" s="126">
        <v>2800</v>
      </c>
      <c r="D51" s="126">
        <v>5</v>
      </c>
      <c r="E51" s="126">
        <v>5</v>
      </c>
      <c r="F51" s="144"/>
      <c r="H51" s="152" t="s">
        <v>55</v>
      </c>
      <c r="I51" s="136">
        <v>12.55</v>
      </c>
      <c r="J51" s="141">
        <v>530</v>
      </c>
      <c r="K51" s="160">
        <v>5.75</v>
      </c>
      <c r="O51" s="128"/>
      <c r="P51" s="128"/>
      <c r="Q51" s="128"/>
    </row>
    <row r="52" spans="1:17" x14ac:dyDescent="0.25">
      <c r="A52" s="143"/>
      <c r="B52" s="126" t="s">
        <v>81</v>
      </c>
      <c r="C52" s="126">
        <v>3200</v>
      </c>
      <c r="D52" s="126">
        <v>5</v>
      </c>
      <c r="E52" s="126">
        <v>5</v>
      </c>
      <c r="F52" s="144"/>
      <c r="H52" s="152" t="s">
        <v>44</v>
      </c>
      <c r="I52" s="136">
        <v>13.37</v>
      </c>
      <c r="J52" s="141">
        <v>620</v>
      </c>
      <c r="K52" s="160">
        <v>6.166666666666667</v>
      </c>
      <c r="O52" s="128"/>
      <c r="P52" s="128"/>
      <c r="Q52" s="128"/>
    </row>
    <row r="53" spans="1:17" x14ac:dyDescent="0.25">
      <c r="A53" s="143"/>
      <c r="B53" s="126" t="s">
        <v>81</v>
      </c>
      <c r="C53" s="126">
        <v>3600</v>
      </c>
      <c r="D53" s="126">
        <v>5</v>
      </c>
      <c r="E53" s="126">
        <v>5</v>
      </c>
      <c r="F53" s="144"/>
      <c r="H53" s="161" t="s">
        <v>46</v>
      </c>
      <c r="I53" s="162"/>
      <c r="J53" s="183"/>
      <c r="K53" s="163"/>
      <c r="O53" s="128"/>
      <c r="P53" s="128"/>
      <c r="Q53" s="128"/>
    </row>
    <row r="54" spans="1:17" x14ac:dyDescent="0.25">
      <c r="A54" s="143"/>
      <c r="B54" s="126" t="s">
        <v>81</v>
      </c>
      <c r="C54" s="126">
        <v>4000</v>
      </c>
      <c r="D54" s="126">
        <v>5</v>
      </c>
      <c r="E54" s="126">
        <v>5</v>
      </c>
      <c r="F54" s="144"/>
      <c r="I54" s="129"/>
      <c r="J54" s="48"/>
      <c r="K54" s="48"/>
      <c r="O54" s="128"/>
      <c r="P54" s="128"/>
      <c r="Q54" s="128"/>
    </row>
    <row r="55" spans="1:17" x14ac:dyDescent="0.25">
      <c r="A55" s="143"/>
      <c r="B55" s="126" t="s">
        <v>81</v>
      </c>
      <c r="C55" s="126">
        <v>4400</v>
      </c>
      <c r="D55" s="126">
        <v>5</v>
      </c>
      <c r="E55" s="126">
        <v>5</v>
      </c>
      <c r="F55" s="144"/>
      <c r="H55" s="30" t="s">
        <v>69</v>
      </c>
      <c r="I55" s="129"/>
      <c r="O55" s="128"/>
      <c r="P55" s="128"/>
      <c r="Q55" s="128"/>
    </row>
    <row r="56" spans="1:17" x14ac:dyDescent="0.25">
      <c r="A56" s="143"/>
      <c r="B56" s="126" t="s">
        <v>81</v>
      </c>
      <c r="C56" s="126">
        <v>4800</v>
      </c>
      <c r="D56" s="126">
        <v>5</v>
      </c>
      <c r="E56" s="126">
        <v>5</v>
      </c>
      <c r="F56" s="144"/>
      <c r="H56" s="30" t="s">
        <v>70</v>
      </c>
      <c r="O56" s="128"/>
      <c r="P56" s="128"/>
      <c r="Q56" s="128"/>
    </row>
    <row r="57" spans="1:17" x14ac:dyDescent="0.25">
      <c r="A57" s="143"/>
      <c r="B57" s="126" t="s">
        <v>81</v>
      </c>
      <c r="C57" s="126">
        <v>5200</v>
      </c>
      <c r="D57" s="126">
        <v>5</v>
      </c>
      <c r="E57" s="126">
        <v>5</v>
      </c>
      <c r="F57" s="144"/>
      <c r="H57" s="30" t="s">
        <v>71</v>
      </c>
      <c r="O57" s="128"/>
      <c r="P57" s="128"/>
      <c r="Q57" s="128"/>
    </row>
    <row r="58" spans="1:17" x14ac:dyDescent="0.25">
      <c r="A58" s="143"/>
      <c r="B58" s="126" t="s">
        <v>81</v>
      </c>
      <c r="C58" s="126">
        <v>5600</v>
      </c>
      <c r="D58" s="126">
        <v>5</v>
      </c>
      <c r="E58" s="126">
        <v>5</v>
      </c>
      <c r="F58" s="144"/>
      <c r="H58" s="30" t="s">
        <v>72</v>
      </c>
      <c r="O58" s="128"/>
      <c r="P58" s="128"/>
      <c r="Q58" s="128"/>
    </row>
    <row r="59" spans="1:17" x14ac:dyDescent="0.25">
      <c r="A59" s="143"/>
      <c r="B59" s="126" t="s">
        <v>81</v>
      </c>
      <c r="C59" s="126">
        <v>6000</v>
      </c>
      <c r="D59" s="126">
        <v>5</v>
      </c>
      <c r="E59" s="126">
        <v>5</v>
      </c>
      <c r="F59" s="144"/>
      <c r="O59" s="128"/>
      <c r="P59" s="128"/>
      <c r="Q59" s="128"/>
    </row>
    <row r="60" spans="1:17" x14ac:dyDescent="0.25">
      <c r="A60" s="143"/>
      <c r="B60" s="126" t="s">
        <v>81</v>
      </c>
      <c r="C60" s="126">
        <v>6400</v>
      </c>
      <c r="D60" s="126">
        <v>5</v>
      </c>
      <c r="E60" s="126">
        <v>5</v>
      </c>
      <c r="F60" s="144"/>
      <c r="O60" s="128"/>
      <c r="P60" s="128"/>
      <c r="Q60" s="128"/>
    </row>
    <row r="61" spans="1:17" x14ac:dyDescent="0.25">
      <c r="A61" s="143"/>
      <c r="B61" s="126" t="s">
        <v>81</v>
      </c>
      <c r="C61" s="126">
        <v>6800</v>
      </c>
      <c r="D61" s="126">
        <v>5</v>
      </c>
      <c r="E61" s="126">
        <v>5</v>
      </c>
      <c r="F61" s="144"/>
      <c r="O61" s="128"/>
      <c r="P61" s="128"/>
      <c r="Q61" s="128"/>
    </row>
    <row r="62" spans="1:17" x14ac:dyDescent="0.25">
      <c r="A62" s="143"/>
      <c r="B62" s="126" t="s">
        <v>81</v>
      </c>
      <c r="C62" s="126">
        <v>7200</v>
      </c>
      <c r="D62" s="126">
        <v>5</v>
      </c>
      <c r="E62" s="126">
        <v>5</v>
      </c>
      <c r="F62" s="144"/>
      <c r="O62" s="128"/>
      <c r="P62" s="128"/>
      <c r="Q62" s="128"/>
    </row>
    <row r="63" spans="1:17" x14ac:dyDescent="0.25">
      <c r="A63" s="143"/>
      <c r="B63" s="126" t="s">
        <v>81</v>
      </c>
      <c r="C63" s="126">
        <v>7600</v>
      </c>
      <c r="D63" s="126">
        <v>5</v>
      </c>
      <c r="E63" s="126">
        <v>5</v>
      </c>
      <c r="F63" s="144"/>
      <c r="I63" s="129"/>
      <c r="O63" s="128"/>
      <c r="P63" s="128"/>
      <c r="Q63" s="128"/>
    </row>
    <row r="64" spans="1:17" x14ac:dyDescent="0.25">
      <c r="A64" s="143"/>
      <c r="B64" s="126" t="s">
        <v>81</v>
      </c>
      <c r="C64" s="126">
        <v>8000</v>
      </c>
      <c r="D64" s="126">
        <v>5</v>
      </c>
      <c r="E64" s="126">
        <v>5</v>
      </c>
      <c r="F64" s="144"/>
      <c r="I64" s="129"/>
      <c r="O64" s="128"/>
      <c r="P64" s="128"/>
      <c r="Q64" s="128"/>
    </row>
    <row r="65" spans="1:17" x14ac:dyDescent="0.25">
      <c r="A65" s="143"/>
      <c r="B65" s="126" t="s">
        <v>81</v>
      </c>
      <c r="C65" s="126">
        <v>8400</v>
      </c>
      <c r="D65" s="126">
        <v>5</v>
      </c>
      <c r="E65" s="126">
        <v>5</v>
      </c>
      <c r="F65" s="144"/>
      <c r="I65" s="129"/>
      <c r="O65" s="128"/>
      <c r="P65" s="128"/>
      <c r="Q65" s="128"/>
    </row>
    <row r="66" spans="1:17" x14ac:dyDescent="0.25">
      <c r="A66" s="143"/>
      <c r="B66" s="126" t="s">
        <v>82</v>
      </c>
      <c r="C66" s="126">
        <v>400</v>
      </c>
      <c r="D66" s="126">
        <v>6</v>
      </c>
      <c r="E66" s="126">
        <v>5</v>
      </c>
      <c r="F66" s="144">
        <v>0.76280178490966444</v>
      </c>
      <c r="I66" s="129"/>
      <c r="O66" s="128"/>
      <c r="P66" s="128"/>
      <c r="Q66" s="128"/>
    </row>
    <row r="67" spans="1:17" x14ac:dyDescent="0.25">
      <c r="A67" s="143"/>
      <c r="B67" s="126" t="s">
        <v>82</v>
      </c>
      <c r="C67" s="126">
        <v>800</v>
      </c>
      <c r="D67" s="126">
        <v>6</v>
      </c>
      <c r="E67" s="126">
        <v>5</v>
      </c>
      <c r="F67" s="144">
        <v>0.80483430799220279</v>
      </c>
      <c r="I67" s="129"/>
      <c r="O67" s="128"/>
      <c r="P67" s="128"/>
      <c r="Q67" s="128"/>
    </row>
    <row r="68" spans="1:17" x14ac:dyDescent="0.25">
      <c r="A68" s="143"/>
      <c r="B68" s="126" t="s">
        <v>82</v>
      </c>
      <c r="C68" s="126">
        <v>1200</v>
      </c>
      <c r="D68" s="126">
        <v>6</v>
      </c>
      <c r="E68" s="126">
        <v>5</v>
      </c>
      <c r="F68" s="144">
        <v>0.6327888687235329</v>
      </c>
      <c r="I68" s="129"/>
      <c r="O68" s="128"/>
      <c r="P68" s="128"/>
      <c r="Q68" s="128"/>
    </row>
    <row r="69" spans="1:17" x14ac:dyDescent="0.25">
      <c r="A69" s="143"/>
      <c r="B69" s="126" t="s">
        <v>82</v>
      </c>
      <c r="C69" s="126">
        <v>1600</v>
      </c>
      <c r="D69" s="126">
        <v>6</v>
      </c>
      <c r="E69" s="126">
        <v>5</v>
      </c>
      <c r="F69" s="144">
        <v>0.33755100358570661</v>
      </c>
      <c r="I69" s="129"/>
      <c r="O69" s="128"/>
      <c r="P69" s="128"/>
      <c r="Q69" s="128"/>
    </row>
    <row r="70" spans="1:17" x14ac:dyDescent="0.25">
      <c r="A70" s="143"/>
      <c r="B70" s="126" t="s">
        <v>82</v>
      </c>
      <c r="C70" s="126">
        <v>2000</v>
      </c>
      <c r="D70" s="126">
        <v>6</v>
      </c>
      <c r="E70" s="126">
        <v>5</v>
      </c>
      <c r="F70" s="144">
        <v>0.24155980553249881</v>
      </c>
      <c r="I70" s="129"/>
      <c r="J70" s="130"/>
      <c r="O70" s="128"/>
      <c r="P70" s="128"/>
      <c r="Q70" s="128"/>
    </row>
    <row r="71" spans="1:17" x14ac:dyDescent="0.25">
      <c r="A71" s="143"/>
      <c r="B71" s="126" t="s">
        <v>82</v>
      </c>
      <c r="C71" s="126">
        <v>2400</v>
      </c>
      <c r="D71" s="126">
        <v>6</v>
      </c>
      <c r="E71" s="126">
        <v>5</v>
      </c>
      <c r="F71" s="144">
        <v>0.12506805173403185</v>
      </c>
      <c r="I71" s="129"/>
      <c r="O71" s="128"/>
      <c r="P71" s="128"/>
      <c r="Q71" s="128"/>
    </row>
    <row r="72" spans="1:17" x14ac:dyDescent="0.25">
      <c r="A72" s="143"/>
      <c r="B72" s="126" t="s">
        <v>82</v>
      </c>
      <c r="C72" s="126">
        <v>2800</v>
      </c>
      <c r="D72" s="126">
        <v>6</v>
      </c>
      <c r="E72" s="126">
        <v>5</v>
      </c>
      <c r="F72" s="144">
        <v>0.11030029060381022</v>
      </c>
      <c r="O72" s="128"/>
      <c r="P72" s="128"/>
      <c r="Q72" s="128"/>
    </row>
    <row r="73" spans="1:17" x14ac:dyDescent="0.25">
      <c r="A73" s="143"/>
      <c r="B73" s="126" t="s">
        <v>82</v>
      </c>
      <c r="C73" s="126">
        <v>3200</v>
      </c>
      <c r="D73" s="126">
        <v>6</v>
      </c>
      <c r="E73" s="126">
        <v>5</v>
      </c>
      <c r="F73" s="144">
        <v>9.1733603770758287E-2</v>
      </c>
      <c r="O73" s="128"/>
      <c r="P73" s="128"/>
      <c r="Q73" s="128"/>
    </row>
    <row r="74" spans="1:17" x14ac:dyDescent="0.25">
      <c r="A74" s="143"/>
      <c r="B74" s="126" t="s">
        <v>82</v>
      </c>
      <c r="C74" s="126">
        <v>3600</v>
      </c>
      <c r="D74" s="126">
        <v>6</v>
      </c>
      <c r="E74" s="126">
        <v>5</v>
      </c>
      <c r="F74" s="144">
        <v>5.814615169730894E-2</v>
      </c>
      <c r="O74" s="128"/>
      <c r="P74" s="128"/>
      <c r="Q74" s="128"/>
    </row>
    <row r="75" spans="1:17" x14ac:dyDescent="0.25">
      <c r="A75" s="143"/>
      <c r="B75" s="126" t="s">
        <v>82</v>
      </c>
      <c r="C75" s="126">
        <v>4000</v>
      </c>
      <c r="D75" s="126">
        <v>6</v>
      </c>
      <c r="E75" s="126">
        <v>5</v>
      </c>
      <c r="F75" s="144">
        <v>3.2906625073707084E-2</v>
      </c>
      <c r="O75" s="128"/>
      <c r="P75" s="128"/>
      <c r="Q75" s="128"/>
    </row>
    <row r="76" spans="1:17" x14ac:dyDescent="0.25">
      <c r="A76" s="143"/>
      <c r="B76" s="126" t="s">
        <v>82</v>
      </c>
      <c r="C76" s="126">
        <v>4400</v>
      </c>
      <c r="D76" s="126">
        <v>6</v>
      </c>
      <c r="E76" s="126">
        <v>5</v>
      </c>
      <c r="F76" s="144">
        <v>2.1583370190181316E-2</v>
      </c>
      <c r="O76" s="128"/>
      <c r="P76" s="128"/>
      <c r="Q76" s="128"/>
    </row>
    <row r="77" spans="1:17" x14ac:dyDescent="0.25">
      <c r="A77" s="143"/>
      <c r="B77" s="126" t="s">
        <v>82</v>
      </c>
      <c r="C77" s="126">
        <v>4800</v>
      </c>
      <c r="D77" s="126">
        <v>6</v>
      </c>
      <c r="E77" s="126">
        <v>5</v>
      </c>
      <c r="F77" s="144"/>
      <c r="O77" s="128"/>
      <c r="P77" s="128"/>
      <c r="Q77" s="128"/>
    </row>
    <row r="78" spans="1:17" x14ac:dyDescent="0.25">
      <c r="A78" s="143"/>
      <c r="B78" s="126" t="s">
        <v>82</v>
      </c>
      <c r="C78" s="126">
        <v>5200</v>
      </c>
      <c r="D78" s="126">
        <v>6</v>
      </c>
      <c r="E78" s="126">
        <v>5</v>
      </c>
      <c r="F78" s="144"/>
      <c r="O78" s="128"/>
      <c r="P78" s="128"/>
      <c r="Q78" s="128"/>
    </row>
    <row r="79" spans="1:17" x14ac:dyDescent="0.25">
      <c r="A79" s="143"/>
      <c r="B79" s="126" t="s">
        <v>82</v>
      </c>
      <c r="C79" s="126">
        <v>5600</v>
      </c>
      <c r="D79" s="126">
        <v>6</v>
      </c>
      <c r="E79" s="126">
        <v>5</v>
      </c>
      <c r="F79" s="144"/>
      <c r="O79" s="128"/>
      <c r="P79" s="128"/>
      <c r="Q79" s="128"/>
    </row>
    <row r="80" spans="1:17" x14ac:dyDescent="0.25">
      <c r="A80" s="143"/>
      <c r="B80" s="126" t="s">
        <v>82</v>
      </c>
      <c r="C80" s="126">
        <v>6000</v>
      </c>
      <c r="D80" s="126">
        <v>6</v>
      </c>
      <c r="E80" s="126">
        <v>5</v>
      </c>
      <c r="F80" s="144"/>
      <c r="I80" s="129"/>
      <c r="O80" s="128"/>
      <c r="P80" s="128"/>
      <c r="Q80" s="128"/>
    </row>
    <row r="81" spans="1:17" x14ac:dyDescent="0.25">
      <c r="A81" s="143"/>
      <c r="B81" s="126" t="s">
        <v>82</v>
      </c>
      <c r="C81" s="126">
        <v>6400</v>
      </c>
      <c r="D81" s="126">
        <v>6</v>
      </c>
      <c r="E81" s="126">
        <v>5</v>
      </c>
      <c r="F81" s="144"/>
      <c r="I81" s="129"/>
      <c r="O81" s="128"/>
      <c r="P81" s="128"/>
      <c r="Q81" s="128"/>
    </row>
    <row r="82" spans="1:17" x14ac:dyDescent="0.25">
      <c r="A82" s="143"/>
      <c r="B82" s="126" t="s">
        <v>82</v>
      </c>
      <c r="C82" s="126">
        <v>6800</v>
      </c>
      <c r="D82" s="126">
        <v>6</v>
      </c>
      <c r="E82" s="126">
        <v>5</v>
      </c>
      <c r="F82" s="144"/>
      <c r="I82" s="129"/>
      <c r="O82" s="128"/>
      <c r="P82" s="128"/>
      <c r="Q82" s="128"/>
    </row>
    <row r="83" spans="1:17" x14ac:dyDescent="0.25">
      <c r="A83" s="143"/>
      <c r="B83" s="126" t="s">
        <v>82</v>
      </c>
      <c r="C83" s="126">
        <v>7200</v>
      </c>
      <c r="D83" s="126">
        <v>6</v>
      </c>
      <c r="E83" s="126">
        <v>5</v>
      </c>
      <c r="F83" s="144"/>
      <c r="I83" s="129"/>
      <c r="O83" s="128"/>
      <c r="P83" s="128"/>
      <c r="Q83" s="128"/>
    </row>
    <row r="84" spans="1:17" x14ac:dyDescent="0.25">
      <c r="A84" s="143"/>
      <c r="B84" s="126" t="s">
        <v>82</v>
      </c>
      <c r="C84" s="126">
        <v>7600</v>
      </c>
      <c r="D84" s="126">
        <v>6</v>
      </c>
      <c r="E84" s="126">
        <v>5</v>
      </c>
      <c r="F84" s="144"/>
      <c r="I84" s="129"/>
      <c r="O84" s="128"/>
      <c r="P84" s="128"/>
      <c r="Q84" s="128"/>
    </row>
    <row r="85" spans="1:17" x14ac:dyDescent="0.25">
      <c r="A85" s="143"/>
      <c r="B85" s="126" t="s">
        <v>82</v>
      </c>
      <c r="C85" s="126">
        <v>8000</v>
      </c>
      <c r="D85" s="126">
        <v>6</v>
      </c>
      <c r="E85" s="126">
        <v>5</v>
      </c>
      <c r="F85" s="144"/>
      <c r="I85" s="129"/>
      <c r="P85" s="128"/>
      <c r="Q85" s="128"/>
    </row>
    <row r="86" spans="1:17" x14ac:dyDescent="0.25">
      <c r="A86" s="143"/>
      <c r="B86" s="126" t="s">
        <v>82</v>
      </c>
      <c r="C86" s="126">
        <v>8400</v>
      </c>
      <c r="D86" s="126">
        <v>6</v>
      </c>
      <c r="E86" s="126">
        <v>5</v>
      </c>
      <c r="F86" s="144"/>
      <c r="I86" s="129"/>
    </row>
    <row r="87" spans="1:17" x14ac:dyDescent="0.25">
      <c r="A87" s="143"/>
      <c r="B87" s="126" t="s">
        <v>83</v>
      </c>
      <c r="C87" s="126">
        <v>400</v>
      </c>
      <c r="D87" s="126">
        <v>3</v>
      </c>
      <c r="E87" s="126">
        <v>15</v>
      </c>
      <c r="F87" s="144">
        <v>0.84739603773310668</v>
      </c>
      <c r="I87" s="129"/>
    </row>
    <row r="88" spans="1:17" x14ac:dyDescent="0.25">
      <c r="A88" s="143"/>
      <c r="B88" s="126" t="s">
        <v>83</v>
      </c>
      <c r="C88" s="126">
        <v>800</v>
      </c>
      <c r="D88" s="126">
        <v>3</v>
      </c>
      <c r="E88" s="126">
        <v>15</v>
      </c>
      <c r="F88" s="144">
        <v>0.87500974658869402</v>
      </c>
      <c r="I88" s="129"/>
    </row>
    <row r="89" spans="1:17" x14ac:dyDescent="0.25">
      <c r="A89" s="143"/>
      <c r="B89" s="126" t="s">
        <v>83</v>
      </c>
      <c r="C89" s="126">
        <v>1200</v>
      </c>
      <c r="D89" s="126">
        <v>3</v>
      </c>
      <c r="E89" s="126">
        <v>15</v>
      </c>
      <c r="F89" s="144">
        <v>0.70154396485967552</v>
      </c>
      <c r="I89" s="129"/>
    </row>
    <row r="90" spans="1:17" x14ac:dyDescent="0.25">
      <c r="A90" s="143"/>
      <c r="B90" s="126" t="s">
        <v>83</v>
      </c>
      <c r="C90" s="126">
        <v>1600</v>
      </c>
      <c r="D90" s="126">
        <v>3</v>
      </c>
      <c r="E90" s="126">
        <v>15</v>
      </c>
      <c r="F90" s="144">
        <v>0.43440629765486549</v>
      </c>
      <c r="I90" s="129"/>
    </row>
    <row r="91" spans="1:17" x14ac:dyDescent="0.25">
      <c r="A91" s="143"/>
      <c r="B91" s="126" t="s">
        <v>83</v>
      </c>
      <c r="C91" s="126">
        <v>2000</v>
      </c>
      <c r="D91" s="126">
        <v>3</v>
      </c>
      <c r="E91" s="126">
        <v>15</v>
      </c>
      <c r="F91" s="144">
        <v>0.29712194874053499</v>
      </c>
      <c r="I91" s="129"/>
    </row>
    <row r="92" spans="1:17" x14ac:dyDescent="0.25">
      <c r="A92" s="143"/>
      <c r="B92" s="126" t="s">
        <v>83</v>
      </c>
      <c r="C92" s="126">
        <v>2400</v>
      </c>
      <c r="D92" s="126">
        <v>3</v>
      </c>
      <c r="E92" s="126">
        <v>15</v>
      </c>
      <c r="F92" s="144">
        <v>0.20422877153745425</v>
      </c>
      <c r="I92" s="129"/>
    </row>
    <row r="93" spans="1:17" x14ac:dyDescent="0.25">
      <c r="A93" s="143"/>
      <c r="B93" s="126" t="s">
        <v>83</v>
      </c>
      <c r="C93" s="126">
        <v>2800</v>
      </c>
      <c r="D93" s="126">
        <v>3</v>
      </c>
      <c r="E93" s="126">
        <v>15</v>
      </c>
      <c r="F93" s="144"/>
      <c r="I93" s="129"/>
    </row>
    <row r="94" spans="1:17" x14ac:dyDescent="0.25">
      <c r="A94" s="143"/>
      <c r="B94" s="126" t="s">
        <v>83</v>
      </c>
      <c r="C94" s="126">
        <v>3200</v>
      </c>
      <c r="D94" s="126">
        <v>3</v>
      </c>
      <c r="E94" s="126">
        <v>15</v>
      </c>
      <c r="F94" s="144"/>
      <c r="I94" s="129"/>
    </row>
    <row r="95" spans="1:17" x14ac:dyDescent="0.25">
      <c r="A95" s="143"/>
      <c r="B95" s="126" t="s">
        <v>83</v>
      </c>
      <c r="C95" s="126">
        <v>3600</v>
      </c>
      <c r="D95" s="126">
        <v>3</v>
      </c>
      <c r="E95" s="126">
        <v>15</v>
      </c>
      <c r="F95" s="144"/>
      <c r="I95" s="129"/>
    </row>
    <row r="96" spans="1:17" x14ac:dyDescent="0.25">
      <c r="A96" s="143"/>
      <c r="B96" s="126" t="s">
        <v>83</v>
      </c>
      <c r="C96" s="126">
        <v>4000</v>
      </c>
      <c r="D96" s="126">
        <v>3</v>
      </c>
      <c r="E96" s="126">
        <v>15</v>
      </c>
      <c r="F96" s="144"/>
      <c r="I96" s="129"/>
    </row>
    <row r="97" spans="1:9" x14ac:dyDescent="0.25">
      <c r="A97" s="143"/>
      <c r="B97" s="126" t="s">
        <v>83</v>
      </c>
      <c r="C97" s="126">
        <v>4400</v>
      </c>
      <c r="D97" s="126">
        <v>3</v>
      </c>
      <c r="E97" s="126">
        <v>15</v>
      </c>
      <c r="F97" s="144"/>
      <c r="I97" s="129"/>
    </row>
    <row r="98" spans="1:9" x14ac:dyDescent="0.25">
      <c r="A98" s="143"/>
      <c r="B98" s="126" t="s">
        <v>83</v>
      </c>
      <c r="C98" s="126">
        <v>4800</v>
      </c>
      <c r="D98" s="126">
        <v>3</v>
      </c>
      <c r="E98" s="126">
        <v>15</v>
      </c>
      <c r="F98" s="144"/>
      <c r="I98" s="129"/>
    </row>
    <row r="99" spans="1:9" x14ac:dyDescent="0.25">
      <c r="A99" s="143"/>
      <c r="B99" s="126" t="s">
        <v>83</v>
      </c>
      <c r="C99" s="126">
        <v>5200</v>
      </c>
      <c r="D99" s="126">
        <v>3</v>
      </c>
      <c r="E99" s="126">
        <v>15</v>
      </c>
      <c r="F99" s="144"/>
      <c r="I99" s="129"/>
    </row>
    <row r="100" spans="1:9" x14ac:dyDescent="0.25">
      <c r="A100" s="143"/>
      <c r="B100" s="126" t="s">
        <v>83</v>
      </c>
      <c r="C100" s="126">
        <v>5600</v>
      </c>
      <c r="D100" s="126">
        <v>3</v>
      </c>
      <c r="E100" s="126">
        <v>15</v>
      </c>
      <c r="F100" s="144"/>
      <c r="I100" s="129"/>
    </row>
    <row r="101" spans="1:9" x14ac:dyDescent="0.25">
      <c r="A101" s="143"/>
      <c r="B101" s="126" t="s">
        <v>83</v>
      </c>
      <c r="C101" s="126">
        <v>6000</v>
      </c>
      <c r="D101" s="126">
        <v>3</v>
      </c>
      <c r="E101" s="126">
        <v>15</v>
      </c>
      <c r="F101" s="144"/>
      <c r="I101" s="129"/>
    </row>
    <row r="102" spans="1:9" x14ac:dyDescent="0.25">
      <c r="A102" s="143"/>
      <c r="B102" s="126" t="s">
        <v>83</v>
      </c>
      <c r="C102" s="126">
        <v>6400</v>
      </c>
      <c r="D102" s="126">
        <v>3</v>
      </c>
      <c r="E102" s="126">
        <v>15</v>
      </c>
      <c r="F102" s="144"/>
      <c r="I102" s="129"/>
    </row>
    <row r="103" spans="1:9" x14ac:dyDescent="0.25">
      <c r="A103" s="143"/>
      <c r="B103" s="126" t="s">
        <v>83</v>
      </c>
      <c r="C103" s="126">
        <v>6800</v>
      </c>
      <c r="D103" s="126">
        <v>3</v>
      </c>
      <c r="E103" s="126">
        <v>15</v>
      </c>
      <c r="F103" s="144"/>
      <c r="I103" s="129"/>
    </row>
    <row r="104" spans="1:9" x14ac:dyDescent="0.25">
      <c r="A104" s="143"/>
      <c r="B104" s="126" t="s">
        <v>83</v>
      </c>
      <c r="C104" s="126">
        <v>7200</v>
      </c>
      <c r="D104" s="126">
        <v>3</v>
      </c>
      <c r="E104" s="126">
        <v>15</v>
      </c>
      <c r="F104" s="144"/>
      <c r="I104" s="129"/>
    </row>
    <row r="105" spans="1:9" x14ac:dyDescent="0.25">
      <c r="A105" s="143"/>
      <c r="B105" s="126" t="s">
        <v>83</v>
      </c>
      <c r="C105" s="126">
        <v>7600</v>
      </c>
      <c r="D105" s="126">
        <v>3</v>
      </c>
      <c r="E105" s="126">
        <v>15</v>
      </c>
      <c r="F105" s="144"/>
      <c r="I105" s="129"/>
    </row>
    <row r="106" spans="1:9" x14ac:dyDescent="0.25">
      <c r="A106" s="143"/>
      <c r="B106" s="126" t="s">
        <v>83</v>
      </c>
      <c r="C106" s="126">
        <v>8000</v>
      </c>
      <c r="D106" s="126">
        <v>3</v>
      </c>
      <c r="E106" s="126">
        <v>15</v>
      </c>
      <c r="F106" s="144"/>
      <c r="I106" s="129"/>
    </row>
    <row r="107" spans="1:9" x14ac:dyDescent="0.25">
      <c r="A107" s="143"/>
      <c r="B107" s="126" t="s">
        <v>83</v>
      </c>
      <c r="C107" s="126">
        <v>8400</v>
      </c>
      <c r="D107" s="126">
        <v>3</v>
      </c>
      <c r="E107" s="126">
        <v>15</v>
      </c>
      <c r="F107" s="144"/>
      <c r="I107" s="129"/>
    </row>
    <row r="108" spans="1:9" x14ac:dyDescent="0.25">
      <c r="A108" s="143"/>
      <c r="B108" s="126" t="s">
        <v>84</v>
      </c>
      <c r="C108" s="126">
        <v>400</v>
      </c>
      <c r="D108" s="126">
        <v>4</v>
      </c>
      <c r="E108" s="126">
        <v>15</v>
      </c>
      <c r="F108" s="144">
        <v>0.84739603773310668</v>
      </c>
      <c r="I108" s="129"/>
    </row>
    <row r="109" spans="1:9" x14ac:dyDescent="0.25">
      <c r="A109" s="143"/>
      <c r="B109" s="126" t="s">
        <v>84</v>
      </c>
      <c r="C109" s="126">
        <v>800</v>
      </c>
      <c r="D109" s="126">
        <v>4</v>
      </c>
      <c r="E109" s="126">
        <v>15</v>
      </c>
      <c r="F109" s="144">
        <v>0.87547758284600397</v>
      </c>
      <c r="I109" s="129"/>
    </row>
    <row r="110" spans="1:9" x14ac:dyDescent="0.25">
      <c r="A110" s="143"/>
      <c r="B110" s="126" t="s">
        <v>84</v>
      </c>
      <c r="C110" s="126">
        <v>1200</v>
      </c>
      <c r="D110" s="126">
        <v>4</v>
      </c>
      <c r="E110" s="126">
        <v>15</v>
      </c>
      <c r="F110" s="144">
        <v>0.88850311686262129</v>
      </c>
    </row>
    <row r="111" spans="1:9" x14ac:dyDescent="0.25">
      <c r="A111" s="143"/>
      <c r="B111" s="126" t="s">
        <v>84</v>
      </c>
      <c r="C111" s="126">
        <v>1600</v>
      </c>
      <c r="D111" s="126">
        <v>4</v>
      </c>
      <c r="E111" s="126">
        <v>15</v>
      </c>
      <c r="F111" s="144">
        <v>0.61369162922969134</v>
      </c>
    </row>
    <row r="112" spans="1:9" x14ac:dyDescent="0.25">
      <c r="A112" s="143"/>
      <c r="B112" s="126" t="s">
        <v>84</v>
      </c>
      <c r="C112" s="126">
        <v>2000</v>
      </c>
      <c r="D112" s="126">
        <v>4</v>
      </c>
      <c r="E112" s="126">
        <v>15</v>
      </c>
      <c r="F112" s="144">
        <v>0.46177561702776415</v>
      </c>
    </row>
    <row r="113" spans="1:6" x14ac:dyDescent="0.25">
      <c r="A113" s="143"/>
      <c r="B113" s="126" t="s">
        <v>84</v>
      </c>
      <c r="C113" s="126">
        <v>2400</v>
      </c>
      <c r="D113" s="126">
        <v>4</v>
      </c>
      <c r="E113" s="126">
        <v>15</v>
      </c>
      <c r="F113" s="144">
        <v>0.31075732383797078</v>
      </c>
    </row>
    <row r="114" spans="1:6" x14ac:dyDescent="0.25">
      <c r="A114" s="143"/>
      <c r="B114" s="126" t="s">
        <v>84</v>
      </c>
      <c r="C114" s="126">
        <v>2800</v>
      </c>
      <c r="D114" s="126">
        <v>4</v>
      </c>
      <c r="E114" s="126">
        <v>15</v>
      </c>
      <c r="F114" s="144"/>
    </row>
    <row r="115" spans="1:6" x14ac:dyDescent="0.25">
      <c r="A115" s="143"/>
      <c r="B115" s="126" t="s">
        <v>84</v>
      </c>
      <c r="C115" s="126">
        <v>3200</v>
      </c>
      <c r="D115" s="126">
        <v>4</v>
      </c>
      <c r="E115" s="126">
        <v>15</v>
      </c>
      <c r="F115" s="144"/>
    </row>
    <row r="116" spans="1:6" x14ac:dyDescent="0.25">
      <c r="A116" s="143"/>
      <c r="B116" s="126" t="s">
        <v>84</v>
      </c>
      <c r="C116" s="126">
        <v>3600</v>
      </c>
      <c r="D116" s="126">
        <v>4</v>
      </c>
      <c r="E116" s="126">
        <v>15</v>
      </c>
      <c r="F116" s="144"/>
    </row>
    <row r="117" spans="1:6" x14ac:dyDescent="0.25">
      <c r="A117" s="143"/>
      <c r="B117" s="126" t="s">
        <v>84</v>
      </c>
      <c r="C117" s="126">
        <v>4000</v>
      </c>
      <c r="D117" s="126">
        <v>4</v>
      </c>
      <c r="E117" s="126">
        <v>15</v>
      </c>
      <c r="F117" s="144"/>
    </row>
    <row r="118" spans="1:6" x14ac:dyDescent="0.25">
      <c r="A118" s="143"/>
      <c r="B118" s="126" t="s">
        <v>84</v>
      </c>
      <c r="C118" s="126">
        <v>4400</v>
      </c>
      <c r="D118" s="126">
        <v>4</v>
      </c>
      <c r="E118" s="126">
        <v>15</v>
      </c>
      <c r="F118" s="144"/>
    </row>
    <row r="119" spans="1:6" x14ac:dyDescent="0.25">
      <c r="A119" s="143"/>
      <c r="B119" s="126" t="s">
        <v>84</v>
      </c>
      <c r="C119" s="126">
        <v>4800</v>
      </c>
      <c r="D119" s="126">
        <v>4</v>
      </c>
      <c r="E119" s="126">
        <v>15</v>
      </c>
      <c r="F119" s="144"/>
    </row>
    <row r="120" spans="1:6" x14ac:dyDescent="0.25">
      <c r="A120" s="143"/>
      <c r="B120" s="126" t="s">
        <v>84</v>
      </c>
      <c r="C120" s="126">
        <v>5200</v>
      </c>
      <c r="D120" s="126">
        <v>4</v>
      </c>
      <c r="E120" s="126">
        <v>15</v>
      </c>
      <c r="F120" s="144"/>
    </row>
    <row r="121" spans="1:6" x14ac:dyDescent="0.25">
      <c r="A121" s="143"/>
      <c r="B121" s="126" t="s">
        <v>84</v>
      </c>
      <c r="C121" s="126">
        <v>5600</v>
      </c>
      <c r="D121" s="126">
        <v>4</v>
      </c>
      <c r="E121" s="126">
        <v>15</v>
      </c>
      <c r="F121" s="144"/>
    </row>
    <row r="122" spans="1:6" x14ac:dyDescent="0.25">
      <c r="A122" s="143"/>
      <c r="B122" s="126" t="s">
        <v>84</v>
      </c>
      <c r="C122" s="126">
        <v>6000</v>
      </c>
      <c r="D122" s="126">
        <v>4</v>
      </c>
      <c r="E122" s="126">
        <v>15</v>
      </c>
      <c r="F122" s="144"/>
    </row>
    <row r="123" spans="1:6" x14ac:dyDescent="0.25">
      <c r="A123" s="143"/>
      <c r="B123" s="126" t="s">
        <v>84</v>
      </c>
      <c r="C123" s="126">
        <v>6400</v>
      </c>
      <c r="D123" s="126">
        <v>4</v>
      </c>
      <c r="E123" s="126">
        <v>15</v>
      </c>
      <c r="F123" s="144"/>
    </row>
    <row r="124" spans="1:6" x14ac:dyDescent="0.25">
      <c r="A124" s="143"/>
      <c r="B124" s="126" t="s">
        <v>84</v>
      </c>
      <c r="C124" s="126">
        <v>6800</v>
      </c>
      <c r="D124" s="126">
        <v>4</v>
      </c>
      <c r="E124" s="126">
        <v>15</v>
      </c>
      <c r="F124" s="144"/>
    </row>
    <row r="125" spans="1:6" x14ac:dyDescent="0.25">
      <c r="A125" s="143"/>
      <c r="B125" s="126" t="s">
        <v>84</v>
      </c>
      <c r="C125" s="126">
        <v>7200</v>
      </c>
      <c r="D125" s="126">
        <v>4</v>
      </c>
      <c r="E125" s="126">
        <v>15</v>
      </c>
      <c r="F125" s="144"/>
    </row>
    <row r="126" spans="1:6" x14ac:dyDescent="0.25">
      <c r="A126" s="143"/>
      <c r="B126" s="126" t="s">
        <v>84</v>
      </c>
      <c r="C126" s="126">
        <v>7600</v>
      </c>
      <c r="D126" s="126">
        <v>4</v>
      </c>
      <c r="E126" s="126">
        <v>15</v>
      </c>
      <c r="F126" s="144"/>
    </row>
    <row r="127" spans="1:6" x14ac:dyDescent="0.25">
      <c r="A127" s="143"/>
      <c r="B127" s="126" t="s">
        <v>84</v>
      </c>
      <c r="C127" s="126">
        <v>8000</v>
      </c>
      <c r="D127" s="126">
        <v>4</v>
      </c>
      <c r="E127" s="126">
        <v>15</v>
      </c>
      <c r="F127" s="144"/>
    </row>
    <row r="128" spans="1:6" x14ac:dyDescent="0.25">
      <c r="A128" s="143"/>
      <c r="B128" s="126" t="s">
        <v>84</v>
      </c>
      <c r="C128" s="126">
        <v>8400</v>
      </c>
      <c r="D128" s="126">
        <v>4</v>
      </c>
      <c r="E128" s="126">
        <v>15</v>
      </c>
      <c r="F128" s="144"/>
    </row>
    <row r="129" spans="1:6" x14ac:dyDescent="0.25">
      <c r="A129" s="143"/>
      <c r="B129" s="126" t="s">
        <v>85</v>
      </c>
      <c r="C129" s="126">
        <v>400</v>
      </c>
      <c r="D129" s="126">
        <v>5</v>
      </c>
      <c r="E129" s="126">
        <v>15</v>
      </c>
      <c r="F129" s="144">
        <v>0.84739603773310668</v>
      </c>
    </row>
    <row r="130" spans="1:6" x14ac:dyDescent="0.25">
      <c r="A130" s="143"/>
      <c r="B130" s="126" t="s">
        <v>85</v>
      </c>
      <c r="C130" s="126">
        <v>800</v>
      </c>
      <c r="D130" s="126">
        <v>5</v>
      </c>
      <c r="E130" s="126">
        <v>15</v>
      </c>
      <c r="F130" s="144">
        <v>0.87524366471734882</v>
      </c>
    </row>
    <row r="131" spans="1:6" x14ac:dyDescent="0.25">
      <c r="A131" s="143"/>
      <c r="B131" s="126" t="s">
        <v>85</v>
      </c>
      <c r="C131" s="126">
        <v>1200</v>
      </c>
      <c r="D131" s="126">
        <v>5</v>
      </c>
      <c r="E131" s="126">
        <v>15</v>
      </c>
      <c r="F131" s="144">
        <v>0.88871353796785812</v>
      </c>
    </row>
    <row r="132" spans="1:6" x14ac:dyDescent="0.25">
      <c r="A132" s="143"/>
      <c r="B132" s="126" t="s">
        <v>85</v>
      </c>
      <c r="C132" s="126">
        <v>1600</v>
      </c>
      <c r="D132" s="126">
        <v>5</v>
      </c>
      <c r="E132" s="126">
        <v>15</v>
      </c>
      <c r="F132" s="144">
        <v>0.88047644561678284</v>
      </c>
    </row>
    <row r="133" spans="1:6" x14ac:dyDescent="0.25">
      <c r="A133" s="143"/>
      <c r="B133" s="126" t="s">
        <v>85</v>
      </c>
      <c r="C133" s="126">
        <v>2000</v>
      </c>
      <c r="D133" s="126">
        <v>5</v>
      </c>
      <c r="E133" s="126">
        <v>15</v>
      </c>
      <c r="F133" s="144">
        <v>0.59492148459336303</v>
      </c>
    </row>
    <row r="134" spans="1:6" x14ac:dyDescent="0.25">
      <c r="A134" s="143"/>
      <c r="B134" s="126" t="s">
        <v>85</v>
      </c>
      <c r="C134" s="126">
        <v>2400</v>
      </c>
      <c r="D134" s="126">
        <v>5</v>
      </c>
      <c r="E134" s="126">
        <v>15</v>
      </c>
      <c r="F134" s="144">
        <v>0.44494798640436706</v>
      </c>
    </row>
    <row r="135" spans="1:6" x14ac:dyDescent="0.25">
      <c r="A135" s="143"/>
      <c r="B135" s="126" t="s">
        <v>85</v>
      </c>
      <c r="C135" s="126">
        <v>2800</v>
      </c>
      <c r="D135" s="126">
        <v>5</v>
      </c>
      <c r="E135" s="126">
        <v>15</v>
      </c>
      <c r="F135" s="144">
        <v>0.30894413948982896</v>
      </c>
    </row>
    <row r="136" spans="1:6" x14ac:dyDescent="0.25">
      <c r="A136" s="143"/>
      <c r="B136" s="126" t="s">
        <v>85</v>
      </c>
      <c r="C136" s="126">
        <v>3200</v>
      </c>
      <c r="D136" s="126">
        <v>5</v>
      </c>
      <c r="E136" s="126">
        <v>15</v>
      </c>
      <c r="F136" s="144"/>
    </row>
    <row r="137" spans="1:6" x14ac:dyDescent="0.25">
      <c r="A137" s="143"/>
      <c r="B137" s="126" t="s">
        <v>85</v>
      </c>
      <c r="C137" s="126">
        <v>3600</v>
      </c>
      <c r="D137" s="126">
        <v>5</v>
      </c>
      <c r="E137" s="126">
        <v>15</v>
      </c>
      <c r="F137" s="144"/>
    </row>
    <row r="138" spans="1:6" x14ac:dyDescent="0.25">
      <c r="A138" s="143"/>
      <c r="B138" s="126" t="s">
        <v>85</v>
      </c>
      <c r="C138" s="126">
        <v>4000</v>
      </c>
      <c r="D138" s="126">
        <v>5</v>
      </c>
      <c r="E138" s="126">
        <v>15</v>
      </c>
      <c r="F138" s="144"/>
    </row>
    <row r="139" spans="1:6" x14ac:dyDescent="0.25">
      <c r="A139" s="143"/>
      <c r="B139" s="126" t="s">
        <v>85</v>
      </c>
      <c r="C139" s="126">
        <v>4400</v>
      </c>
      <c r="D139" s="126">
        <v>5</v>
      </c>
      <c r="E139" s="126">
        <v>15</v>
      </c>
      <c r="F139" s="144"/>
    </row>
    <row r="140" spans="1:6" x14ac:dyDescent="0.25">
      <c r="A140" s="143"/>
      <c r="B140" s="126" t="s">
        <v>85</v>
      </c>
      <c r="C140" s="126">
        <v>4800</v>
      </c>
      <c r="D140" s="126">
        <v>5</v>
      </c>
      <c r="E140" s="126">
        <v>15</v>
      </c>
      <c r="F140" s="144"/>
    </row>
    <row r="141" spans="1:6" x14ac:dyDescent="0.25">
      <c r="A141" s="143"/>
      <c r="B141" s="126" t="s">
        <v>85</v>
      </c>
      <c r="C141" s="126">
        <v>5200</v>
      </c>
      <c r="D141" s="126">
        <v>5</v>
      </c>
      <c r="E141" s="126">
        <v>15</v>
      </c>
      <c r="F141" s="144"/>
    </row>
    <row r="142" spans="1:6" x14ac:dyDescent="0.25">
      <c r="A142" s="143"/>
      <c r="B142" s="126" t="s">
        <v>85</v>
      </c>
      <c r="C142" s="126">
        <v>5600</v>
      </c>
      <c r="D142" s="126">
        <v>5</v>
      </c>
      <c r="E142" s="126">
        <v>15</v>
      </c>
      <c r="F142" s="144"/>
    </row>
    <row r="143" spans="1:6" x14ac:dyDescent="0.25">
      <c r="A143" s="143"/>
      <c r="B143" s="126" t="s">
        <v>85</v>
      </c>
      <c r="C143" s="126">
        <v>6000</v>
      </c>
      <c r="D143" s="126">
        <v>5</v>
      </c>
      <c r="E143" s="126">
        <v>15</v>
      </c>
      <c r="F143" s="144"/>
    </row>
    <row r="144" spans="1:6" x14ac:dyDescent="0.25">
      <c r="A144" s="143"/>
      <c r="B144" s="126" t="s">
        <v>85</v>
      </c>
      <c r="C144" s="126">
        <v>6400</v>
      </c>
      <c r="D144" s="126">
        <v>5</v>
      </c>
      <c r="E144" s="126">
        <v>15</v>
      </c>
      <c r="F144" s="144"/>
    </row>
    <row r="145" spans="1:6" x14ac:dyDescent="0.25">
      <c r="A145" s="143"/>
      <c r="B145" s="126" t="s">
        <v>85</v>
      </c>
      <c r="C145" s="126">
        <v>6800</v>
      </c>
      <c r="D145" s="126">
        <v>5</v>
      </c>
      <c r="E145" s="126">
        <v>15</v>
      </c>
      <c r="F145" s="144"/>
    </row>
    <row r="146" spans="1:6" x14ac:dyDescent="0.25">
      <c r="A146" s="143"/>
      <c r="B146" s="126" t="s">
        <v>85</v>
      </c>
      <c r="C146" s="126">
        <v>7200</v>
      </c>
      <c r="D146" s="126">
        <v>5</v>
      </c>
      <c r="E146" s="126">
        <v>15</v>
      </c>
      <c r="F146" s="144"/>
    </row>
    <row r="147" spans="1:6" x14ac:dyDescent="0.25">
      <c r="A147" s="143"/>
      <c r="B147" s="126" t="s">
        <v>85</v>
      </c>
      <c r="C147" s="126">
        <v>7600</v>
      </c>
      <c r="D147" s="126">
        <v>5</v>
      </c>
      <c r="E147" s="126">
        <v>15</v>
      </c>
      <c r="F147" s="144"/>
    </row>
    <row r="148" spans="1:6" x14ac:dyDescent="0.25">
      <c r="A148" s="143"/>
      <c r="B148" s="126" t="s">
        <v>85</v>
      </c>
      <c r="C148" s="126">
        <v>8000</v>
      </c>
      <c r="D148" s="126">
        <v>5</v>
      </c>
      <c r="E148" s="126">
        <v>15</v>
      </c>
      <c r="F148" s="144"/>
    </row>
    <row r="149" spans="1:6" x14ac:dyDescent="0.25">
      <c r="A149" s="143"/>
      <c r="B149" s="126" t="s">
        <v>85</v>
      </c>
      <c r="C149" s="126">
        <v>8400</v>
      </c>
      <c r="D149" s="126">
        <v>5</v>
      </c>
      <c r="E149" s="126">
        <v>15</v>
      </c>
      <c r="F149" s="144"/>
    </row>
    <row r="150" spans="1:6" x14ac:dyDescent="0.25">
      <c r="A150" s="143"/>
      <c r="B150" s="126" t="s">
        <v>86</v>
      </c>
      <c r="C150" s="126">
        <v>400</v>
      </c>
      <c r="D150" s="126">
        <v>6</v>
      </c>
      <c r="E150" s="126">
        <v>15</v>
      </c>
      <c r="F150" s="144">
        <v>0.84739603773310668</v>
      </c>
    </row>
    <row r="151" spans="1:6" x14ac:dyDescent="0.25">
      <c r="A151" s="143"/>
      <c r="B151" s="126" t="s">
        <v>86</v>
      </c>
      <c r="C151" s="126">
        <v>800</v>
      </c>
      <c r="D151" s="126">
        <v>6</v>
      </c>
      <c r="E151" s="126">
        <v>15</v>
      </c>
      <c r="F151" s="144">
        <v>0.87594541910331392</v>
      </c>
    </row>
    <row r="152" spans="1:6" x14ac:dyDescent="0.25">
      <c r="A152" s="143"/>
      <c r="B152" s="126" t="s">
        <v>86</v>
      </c>
      <c r="C152" s="126">
        <v>1200</v>
      </c>
      <c r="D152" s="126">
        <v>6</v>
      </c>
      <c r="E152" s="126">
        <v>15</v>
      </c>
      <c r="F152" s="144">
        <v>0.88913438017833202</v>
      </c>
    </row>
    <row r="153" spans="1:6" x14ac:dyDescent="0.25">
      <c r="A153" s="143"/>
      <c r="B153" s="126" t="s">
        <v>86</v>
      </c>
      <c r="C153" s="126">
        <v>1600</v>
      </c>
      <c r="D153" s="126">
        <v>6</v>
      </c>
      <c r="E153" s="126">
        <v>15</v>
      </c>
      <c r="F153" s="144">
        <v>0.8987759139430409</v>
      </c>
    </row>
    <row r="154" spans="1:6" x14ac:dyDescent="0.25">
      <c r="A154" s="143"/>
      <c r="B154" s="126" t="s">
        <v>86</v>
      </c>
      <c r="C154" s="126">
        <v>2000</v>
      </c>
      <c r="D154" s="126">
        <v>6</v>
      </c>
      <c r="E154" s="126">
        <v>15</v>
      </c>
      <c r="F154" s="144">
        <v>0.75866041027899656</v>
      </c>
    </row>
    <row r="155" spans="1:6" x14ac:dyDescent="0.25">
      <c r="A155" s="143"/>
      <c r="B155" s="126" t="s">
        <v>86</v>
      </c>
      <c r="C155" s="126">
        <v>2400</v>
      </c>
      <c r="D155" s="126">
        <v>6</v>
      </c>
      <c r="E155" s="126">
        <v>15</v>
      </c>
      <c r="F155" s="144">
        <v>0.54470815002280659</v>
      </c>
    </row>
    <row r="156" spans="1:6" x14ac:dyDescent="0.25">
      <c r="A156" s="143"/>
      <c r="B156" s="126" t="s">
        <v>86</v>
      </c>
      <c r="C156" s="126">
        <v>2800</v>
      </c>
      <c r="D156" s="126">
        <v>6</v>
      </c>
      <c r="E156" s="126">
        <v>15</v>
      </c>
      <c r="F156" s="144">
        <v>0.43396835647400717</v>
      </c>
    </row>
    <row r="157" spans="1:6" x14ac:dyDescent="0.25">
      <c r="A157" s="143"/>
      <c r="B157" s="126" t="s">
        <v>86</v>
      </c>
      <c r="C157" s="126">
        <v>3200</v>
      </c>
      <c r="D157" s="126">
        <v>6</v>
      </c>
      <c r="E157" s="126">
        <v>15</v>
      </c>
      <c r="F157" s="144">
        <v>0.32175907252255886</v>
      </c>
    </row>
    <row r="158" spans="1:6" x14ac:dyDescent="0.25">
      <c r="A158" s="143"/>
      <c r="B158" s="126" t="s">
        <v>86</v>
      </c>
      <c r="C158" s="126">
        <v>3600</v>
      </c>
      <c r="D158" s="126">
        <v>6</v>
      </c>
      <c r="E158" s="126">
        <v>15</v>
      </c>
      <c r="F158" s="144">
        <v>0.24934559713614682</v>
      </c>
    </row>
    <row r="159" spans="1:6" x14ac:dyDescent="0.25">
      <c r="A159" s="143"/>
      <c r="B159" s="126" t="s">
        <v>86</v>
      </c>
      <c r="C159" s="126">
        <v>4000</v>
      </c>
      <c r="D159" s="126">
        <v>6</v>
      </c>
      <c r="E159" s="126">
        <v>15</v>
      </c>
      <c r="F159" s="144">
        <v>0.20200483137732292</v>
      </c>
    </row>
    <row r="160" spans="1:6" x14ac:dyDescent="0.25">
      <c r="A160" s="143"/>
      <c r="B160" s="126" t="s">
        <v>86</v>
      </c>
      <c r="C160" s="126">
        <v>4400</v>
      </c>
      <c r="D160" s="126">
        <v>6</v>
      </c>
      <c r="E160" s="126">
        <v>15</v>
      </c>
      <c r="F160" s="144">
        <v>0.16116762494471473</v>
      </c>
    </row>
    <row r="161" spans="1:6" x14ac:dyDescent="0.25">
      <c r="A161" s="143"/>
      <c r="B161" s="126" t="s">
        <v>86</v>
      </c>
      <c r="C161" s="126">
        <v>4800</v>
      </c>
      <c r="D161" s="126">
        <v>6</v>
      </c>
      <c r="E161" s="126">
        <v>15</v>
      </c>
      <c r="F161" s="144"/>
    </row>
    <row r="162" spans="1:6" x14ac:dyDescent="0.25">
      <c r="A162" s="143"/>
      <c r="B162" s="126" t="s">
        <v>86</v>
      </c>
      <c r="C162" s="126">
        <v>5200</v>
      </c>
      <c r="D162" s="126">
        <v>6</v>
      </c>
      <c r="E162" s="126">
        <v>15</v>
      </c>
      <c r="F162" s="144"/>
    </row>
    <row r="163" spans="1:6" x14ac:dyDescent="0.25">
      <c r="A163" s="143"/>
      <c r="B163" s="126" t="s">
        <v>86</v>
      </c>
      <c r="C163" s="126">
        <v>5600</v>
      </c>
      <c r="D163" s="126">
        <v>6</v>
      </c>
      <c r="E163" s="126">
        <v>15</v>
      </c>
      <c r="F163" s="144"/>
    </row>
    <row r="164" spans="1:6" x14ac:dyDescent="0.25">
      <c r="A164" s="143"/>
      <c r="B164" s="126" t="s">
        <v>86</v>
      </c>
      <c r="C164" s="126">
        <v>6000</v>
      </c>
      <c r="D164" s="126">
        <v>6</v>
      </c>
      <c r="E164" s="126">
        <v>15</v>
      </c>
      <c r="F164" s="144"/>
    </row>
    <row r="165" spans="1:6" x14ac:dyDescent="0.25">
      <c r="A165" s="143"/>
      <c r="B165" s="126" t="s">
        <v>86</v>
      </c>
      <c r="C165" s="126">
        <v>6400</v>
      </c>
      <c r="D165" s="126">
        <v>6</v>
      </c>
      <c r="E165" s="126">
        <v>15</v>
      </c>
      <c r="F165" s="144"/>
    </row>
    <row r="166" spans="1:6" x14ac:dyDescent="0.25">
      <c r="A166" s="143"/>
      <c r="B166" s="126" t="s">
        <v>86</v>
      </c>
      <c r="C166" s="126">
        <v>6800</v>
      </c>
      <c r="D166" s="126">
        <v>6</v>
      </c>
      <c r="E166" s="126">
        <v>15</v>
      </c>
      <c r="F166" s="144"/>
    </row>
    <row r="167" spans="1:6" x14ac:dyDescent="0.25">
      <c r="A167" s="143"/>
      <c r="B167" s="126" t="s">
        <v>86</v>
      </c>
      <c r="C167" s="126">
        <v>7200</v>
      </c>
      <c r="D167" s="126">
        <v>6</v>
      </c>
      <c r="E167" s="126">
        <v>15</v>
      </c>
      <c r="F167" s="144"/>
    </row>
    <row r="168" spans="1:6" x14ac:dyDescent="0.25">
      <c r="A168" s="143"/>
      <c r="B168" s="126" t="s">
        <v>86</v>
      </c>
      <c r="C168" s="126">
        <v>7600</v>
      </c>
      <c r="D168" s="126">
        <v>6</v>
      </c>
      <c r="E168" s="126">
        <v>15</v>
      </c>
      <c r="F168" s="144"/>
    </row>
    <row r="169" spans="1:6" x14ac:dyDescent="0.25">
      <c r="A169" s="143"/>
      <c r="B169" s="126" t="s">
        <v>86</v>
      </c>
      <c r="C169" s="126">
        <v>8000</v>
      </c>
      <c r="D169" s="126">
        <v>6</v>
      </c>
      <c r="E169" s="126">
        <v>15</v>
      </c>
      <c r="F169" s="144"/>
    </row>
    <row r="170" spans="1:6" x14ac:dyDescent="0.25">
      <c r="A170" s="143"/>
      <c r="B170" s="126" t="s">
        <v>86</v>
      </c>
      <c r="C170" s="126">
        <v>8400</v>
      </c>
      <c r="D170" s="126">
        <v>6</v>
      </c>
      <c r="E170" s="126">
        <v>15</v>
      </c>
      <c r="F170" s="144"/>
    </row>
    <row r="171" spans="1:6" x14ac:dyDescent="0.25">
      <c r="A171" s="143"/>
      <c r="B171" s="126" t="s">
        <v>87</v>
      </c>
      <c r="C171" s="126">
        <v>400</v>
      </c>
      <c r="D171" s="126">
        <v>3</v>
      </c>
      <c r="E171" s="126">
        <v>25</v>
      </c>
      <c r="F171" s="144">
        <v>0.87791973720548266</v>
      </c>
    </row>
    <row r="172" spans="1:6" x14ac:dyDescent="0.25">
      <c r="A172" s="143"/>
      <c r="B172" s="126" t="s">
        <v>87</v>
      </c>
      <c r="C172" s="126">
        <v>800</v>
      </c>
      <c r="D172" s="126">
        <v>3</v>
      </c>
      <c r="E172" s="126">
        <v>25</v>
      </c>
      <c r="F172" s="144">
        <v>0.90042884990253413</v>
      </c>
    </row>
    <row r="173" spans="1:6" x14ac:dyDescent="0.25">
      <c r="A173" s="143"/>
      <c r="B173" s="126" t="s">
        <v>87</v>
      </c>
      <c r="C173" s="126">
        <v>1200</v>
      </c>
      <c r="D173" s="126">
        <v>3</v>
      </c>
      <c r="E173" s="126">
        <v>25</v>
      </c>
      <c r="F173" s="144">
        <v>0.91622609747757711</v>
      </c>
    </row>
    <row r="174" spans="1:6" x14ac:dyDescent="0.25">
      <c r="A174" s="143"/>
      <c r="B174" s="126" t="s">
        <v>87</v>
      </c>
      <c r="C174" s="126">
        <v>1600</v>
      </c>
      <c r="D174" s="126">
        <v>3</v>
      </c>
      <c r="E174" s="126">
        <v>25</v>
      </c>
      <c r="F174" s="144">
        <v>0.72183983843712662</v>
      </c>
    </row>
    <row r="175" spans="1:6" x14ac:dyDescent="0.25">
      <c r="A175" s="143"/>
      <c r="B175" s="126" t="s">
        <v>87</v>
      </c>
      <c r="C175" s="126">
        <v>2000</v>
      </c>
      <c r="D175" s="126">
        <v>3</v>
      </c>
      <c r="E175" s="126">
        <v>25</v>
      </c>
      <c r="F175" s="144">
        <v>0.51903172801653319</v>
      </c>
    </row>
    <row r="176" spans="1:6" x14ac:dyDescent="0.25">
      <c r="A176" s="143"/>
      <c r="B176" s="126" t="s">
        <v>87</v>
      </c>
      <c r="C176" s="126">
        <v>2400</v>
      </c>
      <c r="D176" s="126">
        <v>3</v>
      </c>
      <c r="E176" s="126">
        <v>25</v>
      </c>
      <c r="F176" s="144">
        <v>0.39550932124832638</v>
      </c>
    </row>
    <row r="177" spans="1:6" x14ac:dyDescent="0.25">
      <c r="A177" s="143"/>
      <c r="B177" s="126" t="s">
        <v>87</v>
      </c>
      <c r="C177" s="126">
        <v>2800</v>
      </c>
      <c r="D177" s="126">
        <v>3</v>
      </c>
      <c r="E177" s="126">
        <v>25</v>
      </c>
      <c r="F177" s="144"/>
    </row>
    <row r="178" spans="1:6" x14ac:dyDescent="0.25">
      <c r="A178" s="143"/>
      <c r="B178" s="126" t="s">
        <v>87</v>
      </c>
      <c r="C178" s="126">
        <v>3200</v>
      </c>
      <c r="D178" s="126">
        <v>3</v>
      </c>
      <c r="E178" s="126">
        <v>25</v>
      </c>
      <c r="F178" s="144"/>
    </row>
    <row r="179" spans="1:6" x14ac:dyDescent="0.25">
      <c r="A179" s="143"/>
      <c r="B179" s="126" t="s">
        <v>87</v>
      </c>
      <c r="C179" s="126">
        <v>3600</v>
      </c>
      <c r="D179" s="126">
        <v>3</v>
      </c>
      <c r="E179" s="126">
        <v>25</v>
      </c>
      <c r="F179" s="144"/>
    </row>
    <row r="180" spans="1:6" x14ac:dyDescent="0.25">
      <c r="A180" s="143"/>
      <c r="B180" s="126" t="s">
        <v>87</v>
      </c>
      <c r="C180" s="126">
        <v>4000</v>
      </c>
      <c r="D180" s="126">
        <v>3</v>
      </c>
      <c r="E180" s="126">
        <v>25</v>
      </c>
      <c r="F180" s="144"/>
    </row>
    <row r="181" spans="1:6" x14ac:dyDescent="0.25">
      <c r="A181" s="143"/>
      <c r="B181" s="126" t="s">
        <v>87</v>
      </c>
      <c r="C181" s="126">
        <v>4400</v>
      </c>
      <c r="D181" s="126">
        <v>3</v>
      </c>
      <c r="E181" s="126">
        <v>25</v>
      </c>
      <c r="F181" s="144"/>
    </row>
    <row r="182" spans="1:6" x14ac:dyDescent="0.25">
      <c r="A182" s="143"/>
      <c r="B182" s="126" t="s">
        <v>87</v>
      </c>
      <c r="C182" s="126">
        <v>4800</v>
      </c>
      <c r="D182" s="126">
        <v>3</v>
      </c>
      <c r="E182" s="126">
        <v>25</v>
      </c>
      <c r="F182" s="144"/>
    </row>
    <row r="183" spans="1:6" x14ac:dyDescent="0.25">
      <c r="A183" s="143"/>
      <c r="B183" s="126" t="s">
        <v>87</v>
      </c>
      <c r="C183" s="126">
        <v>5200</v>
      </c>
      <c r="D183" s="126">
        <v>3</v>
      </c>
      <c r="E183" s="126">
        <v>25</v>
      </c>
      <c r="F183" s="144"/>
    </row>
    <row r="184" spans="1:6" x14ac:dyDescent="0.25">
      <c r="A184" s="143"/>
      <c r="B184" s="126" t="s">
        <v>87</v>
      </c>
      <c r="C184" s="126">
        <v>5600</v>
      </c>
      <c r="D184" s="126">
        <v>3</v>
      </c>
      <c r="E184" s="126">
        <v>25</v>
      </c>
      <c r="F184" s="144"/>
    </row>
    <row r="185" spans="1:6" x14ac:dyDescent="0.25">
      <c r="A185" s="143"/>
      <c r="B185" s="126" t="s">
        <v>87</v>
      </c>
      <c r="C185" s="126">
        <v>6000</v>
      </c>
      <c r="D185" s="126">
        <v>3</v>
      </c>
      <c r="E185" s="126">
        <v>25</v>
      </c>
      <c r="F185" s="144"/>
    </row>
    <row r="186" spans="1:6" x14ac:dyDescent="0.25">
      <c r="A186" s="143"/>
      <c r="B186" s="126" t="s">
        <v>87</v>
      </c>
      <c r="C186" s="126">
        <v>6400</v>
      </c>
      <c r="D186" s="126">
        <v>3</v>
      </c>
      <c r="E186" s="126">
        <v>25</v>
      </c>
      <c r="F186" s="144"/>
    </row>
    <row r="187" spans="1:6" x14ac:dyDescent="0.25">
      <c r="A187" s="143"/>
      <c r="B187" s="126" t="s">
        <v>87</v>
      </c>
      <c r="C187" s="126">
        <v>6800</v>
      </c>
      <c r="D187" s="126">
        <v>3</v>
      </c>
      <c r="E187" s="126">
        <v>25</v>
      </c>
      <c r="F187" s="144"/>
    </row>
    <row r="188" spans="1:6" x14ac:dyDescent="0.25">
      <c r="A188" s="143"/>
      <c r="B188" s="126" t="s">
        <v>87</v>
      </c>
      <c r="C188" s="126">
        <v>7200</v>
      </c>
      <c r="D188" s="126">
        <v>3</v>
      </c>
      <c r="E188" s="126">
        <v>25</v>
      </c>
      <c r="F188" s="144"/>
    </row>
    <row r="189" spans="1:6" x14ac:dyDescent="0.25">
      <c r="A189" s="143"/>
      <c r="B189" s="126" t="s">
        <v>87</v>
      </c>
      <c r="C189" s="126">
        <v>7600</v>
      </c>
      <c r="D189" s="126">
        <v>3</v>
      </c>
      <c r="E189" s="126">
        <v>25</v>
      </c>
      <c r="F189" s="144"/>
    </row>
    <row r="190" spans="1:6" x14ac:dyDescent="0.25">
      <c r="A190" s="143"/>
      <c r="B190" s="126" t="s">
        <v>87</v>
      </c>
      <c r="C190" s="126">
        <v>8000</v>
      </c>
      <c r="D190" s="126">
        <v>3</v>
      </c>
      <c r="E190" s="126">
        <v>25</v>
      </c>
      <c r="F190" s="144"/>
    </row>
    <row r="191" spans="1:6" x14ac:dyDescent="0.25">
      <c r="A191" s="143"/>
      <c r="B191" s="126" t="s">
        <v>87</v>
      </c>
      <c r="C191" s="126">
        <v>8400</v>
      </c>
      <c r="D191" s="126">
        <v>3</v>
      </c>
      <c r="E191" s="126">
        <v>25</v>
      </c>
      <c r="F191" s="144"/>
    </row>
    <row r="192" spans="1:6" x14ac:dyDescent="0.25">
      <c r="A192" s="143"/>
      <c r="B192" s="126" t="s">
        <v>88</v>
      </c>
      <c r="C192" s="126">
        <v>400</v>
      </c>
      <c r="D192" s="126">
        <v>4</v>
      </c>
      <c r="E192" s="126">
        <v>25</v>
      </c>
      <c r="F192" s="144">
        <v>0.87791973720548266</v>
      </c>
    </row>
    <row r="193" spans="1:6" x14ac:dyDescent="0.25">
      <c r="A193" s="143"/>
      <c r="B193" s="126" t="s">
        <v>88</v>
      </c>
      <c r="C193" s="126">
        <v>800</v>
      </c>
      <c r="D193" s="126">
        <v>4</v>
      </c>
      <c r="E193" s="126">
        <v>25</v>
      </c>
      <c r="F193" s="144">
        <v>0.90050682261208581</v>
      </c>
    </row>
    <row r="194" spans="1:6" x14ac:dyDescent="0.25">
      <c r="A194" s="143"/>
      <c r="B194" s="126" t="s">
        <v>88</v>
      </c>
      <c r="C194" s="126">
        <v>1200</v>
      </c>
      <c r="D194" s="126">
        <v>4</v>
      </c>
      <c r="E194" s="126">
        <v>25</v>
      </c>
      <c r="F194" s="144">
        <v>0.91633130803019547</v>
      </c>
    </row>
    <row r="195" spans="1:6" x14ac:dyDescent="0.25">
      <c r="A195" s="143"/>
      <c r="B195" s="126" t="s">
        <v>88</v>
      </c>
      <c r="C195" s="126">
        <v>1600</v>
      </c>
      <c r="D195" s="126">
        <v>4</v>
      </c>
      <c r="E195" s="126">
        <v>25</v>
      </c>
      <c r="F195" s="144">
        <v>0.9263487614886865</v>
      </c>
    </row>
    <row r="196" spans="1:6" x14ac:dyDescent="0.25">
      <c r="A196" s="143"/>
      <c r="B196" s="126" t="s">
        <v>88</v>
      </c>
      <c r="C196" s="126">
        <v>2000</v>
      </c>
      <c r="D196" s="126">
        <v>4</v>
      </c>
      <c r="E196" s="126">
        <v>25</v>
      </c>
      <c r="F196" s="144">
        <v>0.76218386326292076</v>
      </c>
    </row>
    <row r="197" spans="1:6" x14ac:dyDescent="0.25">
      <c r="A197" s="143"/>
      <c r="B197" s="126" t="s">
        <v>88</v>
      </c>
      <c r="C197" s="126">
        <v>2400</v>
      </c>
      <c r="D197" s="126">
        <v>4</v>
      </c>
      <c r="E197" s="126">
        <v>25</v>
      </c>
      <c r="F197" s="144">
        <v>0.54853376101702411</v>
      </c>
    </row>
    <row r="198" spans="1:6" x14ac:dyDescent="0.25">
      <c r="A198" s="143"/>
      <c r="B198" s="126" t="s">
        <v>88</v>
      </c>
      <c r="C198" s="126">
        <v>2800</v>
      </c>
      <c r="D198" s="126">
        <v>4</v>
      </c>
      <c r="E198" s="126">
        <v>25</v>
      </c>
      <c r="F198" s="144">
        <v>0.44404262189215371</v>
      </c>
    </row>
    <row r="199" spans="1:6" x14ac:dyDescent="0.25">
      <c r="A199" s="143"/>
      <c r="B199" s="126" t="s">
        <v>88</v>
      </c>
      <c r="C199" s="126">
        <v>3200</v>
      </c>
      <c r="D199" s="126">
        <v>4</v>
      </c>
      <c r="E199" s="126">
        <v>25</v>
      </c>
      <c r="F199" s="144">
        <v>0.34918695907713238</v>
      </c>
    </row>
    <row r="200" spans="1:6" x14ac:dyDescent="0.25">
      <c r="A200" s="143"/>
      <c r="B200" s="126" t="s">
        <v>88</v>
      </c>
      <c r="C200" s="126">
        <v>3600</v>
      </c>
      <c r="D200" s="126">
        <v>4</v>
      </c>
      <c r="E200" s="126">
        <v>25</v>
      </c>
      <c r="F200" s="144">
        <v>0.25265641004417866</v>
      </c>
    </row>
    <row r="201" spans="1:6" x14ac:dyDescent="0.25">
      <c r="A201" s="143"/>
      <c r="B201" s="126" t="s">
        <v>88</v>
      </c>
      <c r="C201" s="126">
        <v>4000</v>
      </c>
      <c r="D201" s="126">
        <v>4</v>
      </c>
      <c r="E201" s="126">
        <v>25</v>
      </c>
      <c r="F201" s="144"/>
    </row>
    <row r="202" spans="1:6" x14ac:dyDescent="0.25">
      <c r="A202" s="143"/>
      <c r="B202" s="126" t="s">
        <v>88</v>
      </c>
      <c r="C202" s="126">
        <v>4400</v>
      </c>
      <c r="D202" s="126">
        <v>4</v>
      </c>
      <c r="E202" s="126">
        <v>25</v>
      </c>
      <c r="F202" s="144"/>
    </row>
    <row r="203" spans="1:6" x14ac:dyDescent="0.25">
      <c r="A203" s="143"/>
      <c r="B203" s="126" t="s">
        <v>88</v>
      </c>
      <c r="C203" s="126">
        <v>4800</v>
      </c>
      <c r="D203" s="126">
        <v>4</v>
      </c>
      <c r="E203" s="126">
        <v>25</v>
      </c>
      <c r="F203" s="144"/>
    </row>
    <row r="204" spans="1:6" x14ac:dyDescent="0.25">
      <c r="A204" s="143"/>
      <c r="B204" s="126" t="s">
        <v>88</v>
      </c>
      <c r="C204" s="126">
        <v>5200</v>
      </c>
      <c r="D204" s="126">
        <v>4</v>
      </c>
      <c r="E204" s="126">
        <v>25</v>
      </c>
      <c r="F204" s="144"/>
    </row>
    <row r="205" spans="1:6" x14ac:dyDescent="0.25">
      <c r="A205" s="143"/>
      <c r="B205" s="126" t="s">
        <v>88</v>
      </c>
      <c r="C205" s="126">
        <v>5600</v>
      </c>
      <c r="D205" s="126">
        <v>4</v>
      </c>
      <c r="E205" s="126">
        <v>25</v>
      </c>
      <c r="F205" s="144"/>
    </row>
    <row r="206" spans="1:6" x14ac:dyDescent="0.25">
      <c r="A206" s="143"/>
      <c r="B206" s="126" t="s">
        <v>88</v>
      </c>
      <c r="C206" s="126">
        <v>6000</v>
      </c>
      <c r="D206" s="126">
        <v>4</v>
      </c>
      <c r="E206" s="126">
        <v>25</v>
      </c>
      <c r="F206" s="144"/>
    </row>
    <row r="207" spans="1:6" x14ac:dyDescent="0.25">
      <c r="A207" s="143"/>
      <c r="B207" s="126" t="s">
        <v>88</v>
      </c>
      <c r="C207" s="126">
        <v>6400</v>
      </c>
      <c r="D207" s="126">
        <v>4</v>
      </c>
      <c r="E207" s="126">
        <v>25</v>
      </c>
      <c r="F207" s="144"/>
    </row>
    <row r="208" spans="1:6" x14ac:dyDescent="0.25">
      <c r="A208" s="143"/>
      <c r="B208" s="126" t="s">
        <v>88</v>
      </c>
      <c r="C208" s="126">
        <v>6800</v>
      </c>
      <c r="D208" s="126">
        <v>4</v>
      </c>
      <c r="E208" s="126">
        <v>25</v>
      </c>
      <c r="F208" s="144"/>
    </row>
    <row r="209" spans="1:6" x14ac:dyDescent="0.25">
      <c r="A209" s="143"/>
      <c r="B209" s="126" t="s">
        <v>88</v>
      </c>
      <c r="C209" s="126">
        <v>7200</v>
      </c>
      <c r="D209" s="126">
        <v>4</v>
      </c>
      <c r="E209" s="126">
        <v>25</v>
      </c>
      <c r="F209" s="144"/>
    </row>
    <row r="210" spans="1:6" x14ac:dyDescent="0.25">
      <c r="A210" s="143"/>
      <c r="B210" s="126" t="s">
        <v>88</v>
      </c>
      <c r="C210" s="126">
        <v>7600</v>
      </c>
      <c r="D210" s="126">
        <v>4</v>
      </c>
      <c r="E210" s="126">
        <v>25</v>
      </c>
      <c r="F210" s="144"/>
    </row>
    <row r="211" spans="1:6" x14ac:dyDescent="0.25">
      <c r="A211" s="143"/>
      <c r="B211" s="126" t="s">
        <v>88</v>
      </c>
      <c r="C211" s="126">
        <v>8000</v>
      </c>
      <c r="D211" s="126">
        <v>4</v>
      </c>
      <c r="E211" s="126">
        <v>25</v>
      </c>
      <c r="F211" s="144"/>
    </row>
    <row r="212" spans="1:6" x14ac:dyDescent="0.25">
      <c r="A212" s="143"/>
      <c r="B212" s="126" t="s">
        <v>88</v>
      </c>
      <c r="C212" s="126">
        <v>8400</v>
      </c>
      <c r="D212" s="126">
        <v>4</v>
      </c>
      <c r="E212" s="126">
        <v>25</v>
      </c>
      <c r="F212" s="144"/>
    </row>
    <row r="213" spans="1:6" x14ac:dyDescent="0.25">
      <c r="A213" s="143"/>
      <c r="B213" s="126" t="s">
        <v>89</v>
      </c>
      <c r="C213" s="126">
        <v>400</v>
      </c>
      <c r="D213" s="126">
        <v>5</v>
      </c>
      <c r="E213" s="126">
        <v>25</v>
      </c>
      <c r="F213" s="144">
        <v>0.87791973720548266</v>
      </c>
    </row>
    <row r="214" spans="1:6" x14ac:dyDescent="0.25">
      <c r="A214" s="143"/>
      <c r="B214" s="126" t="s">
        <v>89</v>
      </c>
      <c r="C214" s="126">
        <v>800</v>
      </c>
      <c r="D214" s="126">
        <v>5</v>
      </c>
      <c r="E214" s="126">
        <v>25</v>
      </c>
      <c r="F214" s="144">
        <v>0.90050682261208581</v>
      </c>
    </row>
    <row r="215" spans="1:6" x14ac:dyDescent="0.25">
      <c r="A215" s="143"/>
      <c r="B215" s="126" t="s">
        <v>89</v>
      </c>
      <c r="C215" s="126">
        <v>1200</v>
      </c>
      <c r="D215" s="126">
        <v>5</v>
      </c>
      <c r="E215" s="126">
        <v>25</v>
      </c>
      <c r="F215" s="144">
        <v>0.91633130803019547</v>
      </c>
    </row>
    <row r="216" spans="1:6" x14ac:dyDescent="0.25">
      <c r="A216" s="143"/>
      <c r="B216" s="126" t="s">
        <v>89</v>
      </c>
      <c r="C216" s="126">
        <v>1600</v>
      </c>
      <c r="D216" s="126">
        <v>5</v>
      </c>
      <c r="E216" s="126">
        <v>25</v>
      </c>
      <c r="F216" s="144">
        <v>0.926225116432428</v>
      </c>
    </row>
    <row r="217" spans="1:6" x14ac:dyDescent="0.25">
      <c r="A217" s="143"/>
      <c r="B217" s="126" t="s">
        <v>89</v>
      </c>
      <c r="C217" s="126">
        <v>2000</v>
      </c>
      <c r="D217" s="126">
        <v>5</v>
      </c>
      <c r="E217" s="126">
        <v>25</v>
      </c>
      <c r="F217" s="144">
        <v>0.93219046973726571</v>
      </c>
    </row>
    <row r="218" spans="1:6" x14ac:dyDescent="0.25">
      <c r="A218" s="143"/>
      <c r="B218" s="126" t="s">
        <v>89</v>
      </c>
      <c r="C218" s="126">
        <v>2400</v>
      </c>
      <c r="D218" s="126">
        <v>5</v>
      </c>
      <c r="E218" s="126">
        <v>25</v>
      </c>
      <c r="F218" s="144">
        <v>0.75276253255447823</v>
      </c>
    </row>
    <row r="219" spans="1:6" x14ac:dyDescent="0.25">
      <c r="A219" s="143"/>
      <c r="B219" s="126" t="s">
        <v>89</v>
      </c>
      <c r="C219" s="126">
        <v>2800</v>
      </c>
      <c r="D219" s="126">
        <v>5</v>
      </c>
      <c r="E219" s="126">
        <v>25</v>
      </c>
      <c r="F219" s="144">
        <v>0.56880852437843088</v>
      </c>
    </row>
    <row r="220" spans="1:6" x14ac:dyDescent="0.25">
      <c r="A220" s="143"/>
      <c r="B220" s="126" t="s">
        <v>89</v>
      </c>
      <c r="C220" s="126">
        <v>3200</v>
      </c>
      <c r="D220" s="126">
        <v>5</v>
      </c>
      <c r="E220" s="126">
        <v>25</v>
      </c>
      <c r="F220" s="144">
        <v>0.47687644774296162</v>
      </c>
    </row>
    <row r="221" spans="1:6" x14ac:dyDescent="0.25">
      <c r="A221" s="143"/>
      <c r="B221" s="126" t="s">
        <v>89</v>
      </c>
      <c r="C221" s="126">
        <v>3600</v>
      </c>
      <c r="D221" s="126">
        <v>5</v>
      </c>
      <c r="E221" s="126">
        <v>25</v>
      </c>
      <c r="F221" s="144">
        <v>0.37639804248186809</v>
      </c>
    </row>
    <row r="222" spans="1:6" x14ac:dyDescent="0.25">
      <c r="A222" s="143"/>
      <c r="B222" s="126" t="s">
        <v>89</v>
      </c>
      <c r="C222" s="126">
        <v>4000</v>
      </c>
      <c r="D222" s="126">
        <v>5</v>
      </c>
      <c r="E222" s="126">
        <v>25</v>
      </c>
      <c r="F222" s="144">
        <v>0.26610617617408183</v>
      </c>
    </row>
    <row r="223" spans="1:6" x14ac:dyDescent="0.25">
      <c r="A223" s="143"/>
      <c r="B223" s="126" t="s">
        <v>89</v>
      </c>
      <c r="C223" s="126">
        <v>4400</v>
      </c>
      <c r="D223" s="126">
        <v>5</v>
      </c>
      <c r="E223" s="126">
        <v>25</v>
      </c>
      <c r="F223" s="144">
        <v>0.2439628482972136</v>
      </c>
    </row>
    <row r="224" spans="1:6" x14ac:dyDescent="0.25">
      <c r="A224" s="143"/>
      <c r="B224" s="126" t="s">
        <v>89</v>
      </c>
      <c r="C224" s="126">
        <v>4800</v>
      </c>
      <c r="D224" s="126">
        <v>5</v>
      </c>
      <c r="E224" s="126">
        <v>25</v>
      </c>
      <c r="F224" s="144"/>
    </row>
    <row r="225" spans="1:6" x14ac:dyDescent="0.25">
      <c r="A225" s="143"/>
      <c r="B225" s="126" t="s">
        <v>89</v>
      </c>
      <c r="C225" s="126">
        <v>5200</v>
      </c>
      <c r="D225" s="126">
        <v>5</v>
      </c>
      <c r="E225" s="126">
        <v>25</v>
      </c>
      <c r="F225" s="144"/>
    </row>
    <row r="226" spans="1:6" x14ac:dyDescent="0.25">
      <c r="A226" s="143"/>
      <c r="B226" s="126" t="s">
        <v>89</v>
      </c>
      <c r="C226" s="126">
        <v>5600</v>
      </c>
      <c r="D226" s="126">
        <v>5</v>
      </c>
      <c r="E226" s="126">
        <v>25</v>
      </c>
      <c r="F226" s="144"/>
    </row>
    <row r="227" spans="1:6" x14ac:dyDescent="0.25">
      <c r="A227" s="143"/>
      <c r="B227" s="126" t="s">
        <v>89</v>
      </c>
      <c r="C227" s="126">
        <v>6000</v>
      </c>
      <c r="D227" s="126">
        <v>5</v>
      </c>
      <c r="E227" s="126">
        <v>25</v>
      </c>
      <c r="F227" s="144"/>
    </row>
    <row r="228" spans="1:6" x14ac:dyDescent="0.25">
      <c r="A228" s="143"/>
      <c r="B228" s="126" t="s">
        <v>89</v>
      </c>
      <c r="C228" s="126">
        <v>6400</v>
      </c>
      <c r="D228" s="126">
        <v>5</v>
      </c>
      <c r="E228" s="126">
        <v>25</v>
      </c>
      <c r="F228" s="144"/>
    </row>
    <row r="229" spans="1:6" x14ac:dyDescent="0.25">
      <c r="A229" s="143"/>
      <c r="B229" s="126" t="s">
        <v>89</v>
      </c>
      <c r="C229" s="126">
        <v>6800</v>
      </c>
      <c r="D229" s="126">
        <v>5</v>
      </c>
      <c r="E229" s="126">
        <v>25</v>
      </c>
      <c r="F229" s="144"/>
    </row>
    <row r="230" spans="1:6" x14ac:dyDescent="0.25">
      <c r="A230" s="143"/>
      <c r="B230" s="126" t="s">
        <v>89</v>
      </c>
      <c r="C230" s="126">
        <v>7200</v>
      </c>
      <c r="D230" s="126">
        <v>5</v>
      </c>
      <c r="E230" s="126">
        <v>25</v>
      </c>
      <c r="F230" s="144"/>
    </row>
    <row r="231" spans="1:6" x14ac:dyDescent="0.25">
      <c r="A231" s="143"/>
      <c r="B231" s="126" t="s">
        <v>89</v>
      </c>
      <c r="C231" s="126">
        <v>7600</v>
      </c>
      <c r="D231" s="126">
        <v>5</v>
      </c>
      <c r="E231" s="126">
        <v>25</v>
      </c>
      <c r="F231" s="144"/>
    </row>
    <row r="232" spans="1:6" x14ac:dyDescent="0.25">
      <c r="A232" s="143"/>
      <c r="B232" s="126" t="s">
        <v>89</v>
      </c>
      <c r="C232" s="126">
        <v>8000</v>
      </c>
      <c r="D232" s="126">
        <v>5</v>
      </c>
      <c r="E232" s="126">
        <v>25</v>
      </c>
      <c r="F232" s="144"/>
    </row>
    <row r="233" spans="1:6" x14ac:dyDescent="0.25">
      <c r="A233" s="143"/>
      <c r="B233" s="126" t="s">
        <v>89</v>
      </c>
      <c r="C233" s="126">
        <v>8400</v>
      </c>
      <c r="D233" s="126">
        <v>5</v>
      </c>
      <c r="E233" s="126">
        <v>25</v>
      </c>
      <c r="F233" s="144"/>
    </row>
    <row r="234" spans="1:6" x14ac:dyDescent="0.25">
      <c r="A234" s="143"/>
      <c r="B234" s="126" t="s">
        <v>90</v>
      </c>
      <c r="C234" s="126">
        <v>400</v>
      </c>
      <c r="D234" s="126">
        <v>6</v>
      </c>
      <c r="E234" s="126">
        <v>25</v>
      </c>
      <c r="F234" s="144">
        <v>0.87603017485719281</v>
      </c>
    </row>
    <row r="235" spans="1:6" x14ac:dyDescent="0.25">
      <c r="A235" s="143"/>
      <c r="B235" s="126" t="s">
        <v>90</v>
      </c>
      <c r="C235" s="126">
        <v>800</v>
      </c>
      <c r="D235" s="126">
        <v>6</v>
      </c>
      <c r="E235" s="126">
        <v>25</v>
      </c>
      <c r="F235" s="144">
        <v>0.90050682261208581</v>
      </c>
    </row>
    <row r="236" spans="1:6" x14ac:dyDescent="0.25">
      <c r="A236" s="143"/>
      <c r="B236" s="126" t="s">
        <v>90</v>
      </c>
      <c r="C236" s="126">
        <v>1200</v>
      </c>
      <c r="D236" s="126">
        <v>6</v>
      </c>
      <c r="E236" s="126">
        <v>25</v>
      </c>
      <c r="F236" s="144">
        <v>0.91633130803019547</v>
      </c>
    </row>
    <row r="237" spans="1:6" x14ac:dyDescent="0.25">
      <c r="A237" s="143"/>
      <c r="B237" s="126" t="s">
        <v>90</v>
      </c>
      <c r="C237" s="126">
        <v>1600</v>
      </c>
      <c r="D237" s="126">
        <v>6</v>
      </c>
      <c r="E237" s="126">
        <v>25</v>
      </c>
      <c r="F237" s="144">
        <v>0.92585418126365249</v>
      </c>
    </row>
    <row r="238" spans="1:6" x14ac:dyDescent="0.25">
      <c r="A238" s="143"/>
      <c r="B238" s="126" t="s">
        <v>90</v>
      </c>
      <c r="C238" s="126">
        <v>2000</v>
      </c>
      <c r="D238" s="126">
        <v>6</v>
      </c>
      <c r="E238" s="126">
        <v>25</v>
      </c>
      <c r="F238" s="144">
        <v>0.9324615045821828</v>
      </c>
    </row>
    <row r="239" spans="1:6" x14ac:dyDescent="0.25">
      <c r="A239" s="143"/>
      <c r="B239" s="126" t="s">
        <v>90</v>
      </c>
      <c r="C239" s="126">
        <v>2400</v>
      </c>
      <c r="D239" s="126">
        <v>6</v>
      </c>
      <c r="E239" s="126">
        <v>25</v>
      </c>
      <c r="F239" s="144">
        <v>0.93503818254050008</v>
      </c>
    </row>
    <row r="240" spans="1:6" x14ac:dyDescent="0.25">
      <c r="A240" s="143"/>
      <c r="B240" s="126" t="s">
        <v>90</v>
      </c>
      <c r="C240" s="126">
        <v>2800</v>
      </c>
      <c r="D240" s="126">
        <v>6</v>
      </c>
      <c r="E240" s="126">
        <v>25</v>
      </c>
      <c r="F240" s="144">
        <v>0.7483371004197612</v>
      </c>
    </row>
    <row r="241" spans="1:6" x14ac:dyDescent="0.25">
      <c r="A241" s="143"/>
      <c r="B241" s="126" t="s">
        <v>90</v>
      </c>
      <c r="C241" s="126">
        <v>3200</v>
      </c>
      <c r="D241" s="126">
        <v>6</v>
      </c>
      <c r="E241" s="126">
        <v>25</v>
      </c>
      <c r="F241" s="144">
        <v>0.57967340071220319</v>
      </c>
    </row>
    <row r="242" spans="1:6" x14ac:dyDescent="0.25">
      <c r="A242" s="143"/>
      <c r="B242" s="126" t="s">
        <v>90</v>
      </c>
      <c r="C242" s="126">
        <v>3600</v>
      </c>
      <c r="D242" s="126">
        <v>6</v>
      </c>
      <c r="E242" s="126">
        <v>25</v>
      </c>
      <c r="F242" s="144">
        <v>0.47696398456333483</v>
      </c>
    </row>
    <row r="243" spans="1:6" x14ac:dyDescent="0.25">
      <c r="A243" s="143"/>
      <c r="B243" s="126" t="s">
        <v>90</v>
      </c>
      <c r="C243" s="126">
        <v>4000</v>
      </c>
      <c r="D243" s="126">
        <v>6</v>
      </c>
      <c r="E243" s="126">
        <v>25</v>
      </c>
      <c r="F243" s="144">
        <v>0.40762368516158481</v>
      </c>
    </row>
    <row r="244" spans="1:6" x14ac:dyDescent="0.25">
      <c r="A244" s="143"/>
      <c r="B244" s="126" t="s">
        <v>90</v>
      </c>
      <c r="C244" s="126">
        <v>4400</v>
      </c>
      <c r="D244" s="126">
        <v>6</v>
      </c>
      <c r="E244" s="126">
        <v>25</v>
      </c>
      <c r="F244" s="144">
        <v>0.34214949137549749</v>
      </c>
    </row>
    <row r="245" spans="1:6" x14ac:dyDescent="0.25">
      <c r="A245" s="143"/>
      <c r="B245" s="126" t="s">
        <v>90</v>
      </c>
      <c r="C245" s="126">
        <v>4800</v>
      </c>
      <c r="D245" s="126">
        <v>6</v>
      </c>
      <c r="E245" s="126">
        <v>25</v>
      </c>
      <c r="F245" s="144">
        <v>0.25012374195677273</v>
      </c>
    </row>
    <row r="246" spans="1:6" x14ac:dyDescent="0.25">
      <c r="A246" s="143"/>
      <c r="B246" s="126" t="s">
        <v>90</v>
      </c>
      <c r="C246" s="126">
        <v>5200</v>
      </c>
      <c r="D246" s="126">
        <v>6</v>
      </c>
      <c r="E246" s="126">
        <v>25</v>
      </c>
      <c r="F246" s="144"/>
    </row>
    <row r="247" spans="1:6" x14ac:dyDescent="0.25">
      <c r="A247" s="143"/>
      <c r="B247" s="126" t="s">
        <v>90</v>
      </c>
      <c r="C247" s="126">
        <v>5600</v>
      </c>
      <c r="D247" s="126">
        <v>6</v>
      </c>
      <c r="E247" s="126">
        <v>25</v>
      </c>
      <c r="F247" s="144"/>
    </row>
    <row r="248" spans="1:6" x14ac:dyDescent="0.25">
      <c r="A248" s="143"/>
      <c r="B248" s="126" t="s">
        <v>90</v>
      </c>
      <c r="C248" s="126">
        <v>6000</v>
      </c>
      <c r="D248" s="126">
        <v>6</v>
      </c>
      <c r="E248" s="126">
        <v>25</v>
      </c>
      <c r="F248" s="144"/>
    </row>
    <row r="249" spans="1:6" x14ac:dyDescent="0.25">
      <c r="A249" s="143"/>
      <c r="B249" s="126" t="s">
        <v>90</v>
      </c>
      <c r="C249" s="126">
        <v>6400</v>
      </c>
      <c r="D249" s="126">
        <v>6</v>
      </c>
      <c r="E249" s="126">
        <v>25</v>
      </c>
      <c r="F249" s="144"/>
    </row>
    <row r="250" spans="1:6" x14ac:dyDescent="0.25">
      <c r="A250" s="143"/>
      <c r="B250" s="126" t="s">
        <v>90</v>
      </c>
      <c r="C250" s="126">
        <v>6800</v>
      </c>
      <c r="D250" s="126">
        <v>6</v>
      </c>
      <c r="E250" s="126">
        <v>25</v>
      </c>
      <c r="F250" s="144"/>
    </row>
    <row r="251" spans="1:6" x14ac:dyDescent="0.25">
      <c r="A251" s="143"/>
      <c r="B251" s="126" t="s">
        <v>90</v>
      </c>
      <c r="C251" s="126">
        <v>7200</v>
      </c>
      <c r="D251" s="126">
        <v>6</v>
      </c>
      <c r="E251" s="126">
        <v>25</v>
      </c>
      <c r="F251" s="144"/>
    </row>
    <row r="252" spans="1:6" x14ac:dyDescent="0.25">
      <c r="A252" s="143"/>
      <c r="B252" s="126" t="s">
        <v>90</v>
      </c>
      <c r="C252" s="126">
        <v>7600</v>
      </c>
      <c r="D252" s="126">
        <v>6</v>
      </c>
      <c r="E252" s="126">
        <v>25</v>
      </c>
      <c r="F252" s="144"/>
    </row>
    <row r="253" spans="1:6" x14ac:dyDescent="0.25">
      <c r="A253" s="143"/>
      <c r="B253" s="126" t="s">
        <v>90</v>
      </c>
      <c r="C253" s="126">
        <v>8000</v>
      </c>
      <c r="D253" s="126">
        <v>6</v>
      </c>
      <c r="E253" s="126">
        <v>25</v>
      </c>
      <c r="F253" s="144"/>
    </row>
    <row r="254" spans="1:6" x14ac:dyDescent="0.25">
      <c r="A254" s="143"/>
      <c r="B254" s="126" t="s">
        <v>90</v>
      </c>
      <c r="C254" s="126">
        <v>8400</v>
      </c>
      <c r="D254" s="126">
        <v>6</v>
      </c>
      <c r="E254" s="126">
        <v>25</v>
      </c>
      <c r="F254" s="144"/>
    </row>
    <row r="255" spans="1:6" x14ac:dyDescent="0.25">
      <c r="A255" s="143"/>
      <c r="B255" s="126" t="s">
        <v>91</v>
      </c>
      <c r="C255" s="126">
        <v>400</v>
      </c>
      <c r="D255" s="126">
        <v>3</v>
      </c>
      <c r="E255" s="126">
        <v>40</v>
      </c>
      <c r="F255" s="144">
        <v>0.90103053823456736</v>
      </c>
    </row>
    <row r="256" spans="1:6" x14ac:dyDescent="0.25">
      <c r="A256" s="143"/>
      <c r="B256" s="126" t="s">
        <v>91</v>
      </c>
      <c r="C256" s="126">
        <v>800</v>
      </c>
      <c r="D256" s="126">
        <v>3</v>
      </c>
      <c r="E256" s="126">
        <v>40</v>
      </c>
      <c r="F256" s="144">
        <v>0.92428849902534127</v>
      </c>
    </row>
    <row r="257" spans="1:6" x14ac:dyDescent="0.25">
      <c r="A257" s="143"/>
      <c r="B257" s="126" t="s">
        <v>91</v>
      </c>
      <c r="C257" s="126">
        <v>1200</v>
      </c>
      <c r="D257" s="126">
        <v>3</v>
      </c>
      <c r="E257" s="126">
        <v>40</v>
      </c>
      <c r="F257" s="144">
        <v>0.93832031352744683</v>
      </c>
    </row>
    <row r="258" spans="1:6" x14ac:dyDescent="0.25">
      <c r="A258" s="143"/>
      <c r="B258" s="126" t="s">
        <v>91</v>
      </c>
      <c r="C258" s="126">
        <v>1600</v>
      </c>
      <c r="D258" s="126">
        <v>3</v>
      </c>
      <c r="E258" s="126">
        <v>40</v>
      </c>
      <c r="F258" s="144">
        <v>0.94440093970242756</v>
      </c>
    </row>
    <row r="259" spans="1:6" x14ac:dyDescent="0.25">
      <c r="A259" s="143"/>
      <c r="B259" s="126" t="s">
        <v>91</v>
      </c>
      <c r="C259" s="126">
        <v>2000</v>
      </c>
      <c r="D259" s="126">
        <v>3</v>
      </c>
      <c r="E259" s="126">
        <v>40</v>
      </c>
      <c r="F259" s="144">
        <v>0.80185658868768328</v>
      </c>
    </row>
    <row r="260" spans="1:6" x14ac:dyDescent="0.25">
      <c r="A260" s="143"/>
      <c r="B260" s="126" t="s">
        <v>91</v>
      </c>
      <c r="C260" s="126">
        <v>2400</v>
      </c>
      <c r="D260" s="126">
        <v>3</v>
      </c>
      <c r="E260" s="126">
        <v>40</v>
      </c>
      <c r="F260" s="144">
        <v>0.60209231493606818</v>
      </c>
    </row>
    <row r="261" spans="1:6" x14ac:dyDescent="0.25">
      <c r="A261" s="143"/>
      <c r="B261" s="126" t="s">
        <v>91</v>
      </c>
      <c r="C261" s="126">
        <v>2800</v>
      </c>
      <c r="D261" s="126">
        <v>3</v>
      </c>
      <c r="E261" s="126">
        <v>40</v>
      </c>
      <c r="F261" s="144">
        <v>0.48718114304165328</v>
      </c>
    </row>
    <row r="262" spans="1:6" x14ac:dyDescent="0.25">
      <c r="A262" s="143"/>
      <c r="B262" s="126" t="s">
        <v>91</v>
      </c>
      <c r="C262" s="126">
        <v>3200</v>
      </c>
      <c r="D262" s="126">
        <v>3</v>
      </c>
      <c r="E262" s="126">
        <v>40</v>
      </c>
      <c r="F262" s="144">
        <v>0.39851105758703753</v>
      </c>
    </row>
    <row r="263" spans="1:6" x14ac:dyDescent="0.25">
      <c r="A263" s="143"/>
      <c r="B263" s="126" t="s">
        <v>91</v>
      </c>
      <c r="C263" s="126">
        <v>3600</v>
      </c>
      <c r="D263" s="126">
        <v>3</v>
      </c>
      <c r="E263" s="126">
        <v>40</v>
      </c>
      <c r="F263" s="144">
        <v>0.30128397463089601</v>
      </c>
    </row>
    <row r="264" spans="1:6" x14ac:dyDescent="0.25">
      <c r="A264" s="143"/>
      <c r="B264" s="126" t="s">
        <v>91</v>
      </c>
      <c r="C264" s="126">
        <v>4000</v>
      </c>
      <c r="D264" s="126">
        <v>3</v>
      </c>
      <c r="E264" s="126">
        <v>40</v>
      </c>
      <c r="F264" s="144">
        <v>0.22464002434709834</v>
      </c>
    </row>
    <row r="265" spans="1:6" x14ac:dyDescent="0.25">
      <c r="A265" s="143"/>
      <c r="B265" s="126" t="s">
        <v>91</v>
      </c>
      <c r="C265" s="126">
        <v>4400</v>
      </c>
      <c r="D265" s="126">
        <v>3</v>
      </c>
      <c r="E265" s="126">
        <v>40</v>
      </c>
      <c r="F265" s="144"/>
    </row>
    <row r="266" spans="1:6" x14ac:dyDescent="0.25">
      <c r="A266" s="143"/>
      <c r="B266" s="126" t="s">
        <v>91</v>
      </c>
      <c r="C266" s="126">
        <v>4800</v>
      </c>
      <c r="D266" s="126">
        <v>3</v>
      </c>
      <c r="E266" s="126">
        <v>40</v>
      </c>
      <c r="F266" s="144"/>
    </row>
    <row r="267" spans="1:6" x14ac:dyDescent="0.25">
      <c r="A267" s="143"/>
      <c r="B267" s="126" t="s">
        <v>91</v>
      </c>
      <c r="C267" s="126">
        <v>5200</v>
      </c>
      <c r="D267" s="126">
        <v>3</v>
      </c>
      <c r="E267" s="126">
        <v>40</v>
      </c>
      <c r="F267" s="144"/>
    </row>
    <row r="268" spans="1:6" x14ac:dyDescent="0.25">
      <c r="A268" s="143"/>
      <c r="B268" s="126" t="s">
        <v>91</v>
      </c>
      <c r="C268" s="126">
        <v>5600</v>
      </c>
      <c r="D268" s="126">
        <v>3</v>
      </c>
      <c r="E268" s="126">
        <v>40</v>
      </c>
      <c r="F268" s="144"/>
    </row>
    <row r="269" spans="1:6" x14ac:dyDescent="0.25">
      <c r="A269" s="143"/>
      <c r="B269" s="126" t="s">
        <v>91</v>
      </c>
      <c r="C269" s="126">
        <v>6000</v>
      </c>
      <c r="D269" s="126">
        <v>3</v>
      </c>
      <c r="E269" s="126">
        <v>40</v>
      </c>
      <c r="F269" s="144"/>
    </row>
    <row r="270" spans="1:6" x14ac:dyDescent="0.25">
      <c r="A270" s="143"/>
      <c r="B270" s="126" t="s">
        <v>91</v>
      </c>
      <c r="C270" s="126">
        <v>6400</v>
      </c>
      <c r="D270" s="126">
        <v>3</v>
      </c>
      <c r="E270" s="126">
        <v>40</v>
      </c>
      <c r="F270" s="144"/>
    </row>
    <row r="271" spans="1:6" x14ac:dyDescent="0.25">
      <c r="A271" s="143"/>
      <c r="B271" s="126" t="s">
        <v>91</v>
      </c>
      <c r="C271" s="126">
        <v>6800</v>
      </c>
      <c r="D271" s="126">
        <v>3</v>
      </c>
      <c r="E271" s="126">
        <v>40</v>
      </c>
      <c r="F271" s="144"/>
    </row>
    <row r="272" spans="1:6" x14ac:dyDescent="0.25">
      <c r="A272" s="143"/>
      <c r="B272" s="126" t="s">
        <v>91</v>
      </c>
      <c r="C272" s="126">
        <v>7200</v>
      </c>
      <c r="D272" s="126">
        <v>3</v>
      </c>
      <c r="E272" s="126">
        <v>40</v>
      </c>
      <c r="F272" s="144"/>
    </row>
    <row r="273" spans="1:6" x14ac:dyDescent="0.25">
      <c r="A273" s="143"/>
      <c r="B273" s="126" t="s">
        <v>91</v>
      </c>
      <c r="C273" s="126">
        <v>7600</v>
      </c>
      <c r="D273" s="126">
        <v>3</v>
      </c>
      <c r="E273" s="126">
        <v>40</v>
      </c>
      <c r="F273" s="144"/>
    </row>
    <row r="274" spans="1:6" x14ac:dyDescent="0.25">
      <c r="A274" s="143"/>
      <c r="B274" s="126" t="s">
        <v>91</v>
      </c>
      <c r="C274" s="126">
        <v>8000</v>
      </c>
      <c r="D274" s="126">
        <v>3</v>
      </c>
      <c r="E274" s="126">
        <v>40</v>
      </c>
      <c r="F274" s="144"/>
    </row>
    <row r="275" spans="1:6" x14ac:dyDescent="0.25">
      <c r="A275" s="143"/>
      <c r="B275" s="126" t="s">
        <v>91</v>
      </c>
      <c r="C275" s="126">
        <v>8400</v>
      </c>
      <c r="D275" s="126">
        <v>3</v>
      </c>
      <c r="E275" s="126">
        <v>40</v>
      </c>
      <c r="F275" s="144"/>
    </row>
    <row r="276" spans="1:6" x14ac:dyDescent="0.25">
      <c r="A276" s="143"/>
      <c r="B276" s="126" t="s">
        <v>92</v>
      </c>
      <c r="C276" s="126">
        <v>400</v>
      </c>
      <c r="D276" s="126">
        <v>4</v>
      </c>
      <c r="E276" s="126">
        <v>40</v>
      </c>
      <c r="F276" s="144">
        <v>0.90117588918443592</v>
      </c>
    </row>
    <row r="277" spans="1:6" x14ac:dyDescent="0.25">
      <c r="A277" s="143"/>
      <c r="B277" s="126" t="s">
        <v>92</v>
      </c>
      <c r="C277" s="126">
        <v>800</v>
      </c>
      <c r="D277" s="126">
        <v>4</v>
      </c>
      <c r="E277" s="126">
        <v>40</v>
      </c>
      <c r="F277" s="144">
        <v>0.92428849902534127</v>
      </c>
    </row>
    <row r="278" spans="1:6" x14ac:dyDescent="0.25">
      <c r="A278" s="143"/>
      <c r="B278" s="126" t="s">
        <v>92</v>
      </c>
      <c r="C278" s="126">
        <v>1200</v>
      </c>
      <c r="D278" s="126">
        <v>4</v>
      </c>
      <c r="E278" s="126">
        <v>40</v>
      </c>
      <c r="F278" s="144">
        <v>0.93837291880375595</v>
      </c>
    </row>
    <row r="279" spans="1:6" x14ac:dyDescent="0.25">
      <c r="A279" s="143"/>
      <c r="B279" s="126" t="s">
        <v>92</v>
      </c>
      <c r="C279" s="126">
        <v>1600</v>
      </c>
      <c r="D279" s="126">
        <v>4</v>
      </c>
      <c r="E279" s="126">
        <v>40</v>
      </c>
      <c r="F279" s="144">
        <v>0.94394757449614641</v>
      </c>
    </row>
    <row r="280" spans="1:6" x14ac:dyDescent="0.25">
      <c r="A280" s="143"/>
      <c r="B280" s="126" t="s">
        <v>92</v>
      </c>
      <c r="C280" s="126">
        <v>2000</v>
      </c>
      <c r="D280" s="126">
        <v>4</v>
      </c>
      <c r="E280" s="126">
        <v>40</v>
      </c>
      <c r="F280" s="144">
        <v>0.94936730303389638</v>
      </c>
    </row>
    <row r="281" spans="1:6" x14ac:dyDescent="0.25">
      <c r="A281" s="143"/>
      <c r="B281" s="126" t="s">
        <v>92</v>
      </c>
      <c r="C281" s="126">
        <v>2400</v>
      </c>
      <c r="D281" s="126">
        <v>4</v>
      </c>
      <c r="E281" s="126">
        <v>40</v>
      </c>
      <c r="F281" s="144">
        <v>0.84575430749084068</v>
      </c>
    </row>
    <row r="282" spans="1:6" x14ac:dyDescent="0.25">
      <c r="A282" s="143"/>
      <c r="B282" s="126" t="s">
        <v>92</v>
      </c>
      <c r="C282" s="126">
        <v>2800</v>
      </c>
      <c r="D282" s="126">
        <v>4</v>
      </c>
      <c r="E282" s="126">
        <v>40</v>
      </c>
      <c r="F282" s="144">
        <v>0.70545689376816278</v>
      </c>
    </row>
    <row r="283" spans="1:6" x14ac:dyDescent="0.25">
      <c r="A283" s="143"/>
      <c r="B283" s="126" t="s">
        <v>92</v>
      </c>
      <c r="C283" s="126">
        <v>3200</v>
      </c>
      <c r="D283" s="126">
        <v>4</v>
      </c>
      <c r="E283" s="126">
        <v>40</v>
      </c>
      <c r="F283" s="144">
        <v>0.56861005151371968</v>
      </c>
    </row>
    <row r="284" spans="1:6" x14ac:dyDescent="0.25">
      <c r="A284" s="143"/>
      <c r="B284" s="126" t="s">
        <v>92</v>
      </c>
      <c r="C284" s="126">
        <v>3600</v>
      </c>
      <c r="D284" s="126">
        <v>4</v>
      </c>
      <c r="E284" s="126">
        <v>40</v>
      </c>
      <c r="F284" s="144">
        <v>0.46516921357847152</v>
      </c>
    </row>
    <row r="285" spans="1:6" x14ac:dyDescent="0.25">
      <c r="A285" s="143"/>
      <c r="B285" s="126" t="s">
        <v>92</v>
      </c>
      <c r="C285" s="126">
        <v>4000</v>
      </c>
      <c r="D285" s="126">
        <v>4</v>
      </c>
      <c r="E285" s="126">
        <v>40</v>
      </c>
      <c r="F285" s="144">
        <v>0.39468928917885604</v>
      </c>
    </row>
    <row r="286" spans="1:6" x14ac:dyDescent="0.25">
      <c r="A286" s="143"/>
      <c r="B286" s="126" t="s">
        <v>92</v>
      </c>
      <c r="C286" s="126">
        <v>4400</v>
      </c>
      <c r="D286" s="126">
        <v>4</v>
      </c>
      <c r="E286" s="126">
        <v>40</v>
      </c>
      <c r="F286" s="144">
        <v>0.33065015479876159</v>
      </c>
    </row>
    <row r="287" spans="1:6" x14ac:dyDescent="0.25">
      <c r="A287" s="143"/>
      <c r="B287" s="126" t="s">
        <v>92</v>
      </c>
      <c r="C287" s="126">
        <v>4800</v>
      </c>
      <c r="D287" s="126">
        <v>4</v>
      </c>
      <c r="E287" s="126">
        <v>40</v>
      </c>
      <c r="F287" s="144"/>
    </row>
    <row r="288" spans="1:6" x14ac:dyDescent="0.25">
      <c r="A288" s="143"/>
      <c r="B288" s="126" t="s">
        <v>92</v>
      </c>
      <c r="C288" s="126">
        <v>5200</v>
      </c>
      <c r="D288" s="126">
        <v>4</v>
      </c>
      <c r="E288" s="126">
        <v>40</v>
      </c>
      <c r="F288" s="144"/>
    </row>
    <row r="289" spans="1:6" x14ac:dyDescent="0.25">
      <c r="A289" s="143"/>
      <c r="B289" s="126" t="s">
        <v>92</v>
      </c>
      <c r="C289" s="126">
        <v>5600</v>
      </c>
      <c r="D289" s="126">
        <v>4</v>
      </c>
      <c r="E289" s="126">
        <v>40</v>
      </c>
      <c r="F289" s="144"/>
    </row>
    <row r="290" spans="1:6" x14ac:dyDescent="0.25">
      <c r="A290" s="143"/>
      <c r="B290" s="126" t="s">
        <v>92</v>
      </c>
      <c r="C290" s="126">
        <v>6000</v>
      </c>
      <c r="D290" s="126">
        <v>4</v>
      </c>
      <c r="E290" s="126">
        <v>40</v>
      </c>
      <c r="F290" s="144"/>
    </row>
    <row r="291" spans="1:6" x14ac:dyDescent="0.25">
      <c r="A291" s="143"/>
      <c r="B291" s="126" t="s">
        <v>92</v>
      </c>
      <c r="C291" s="126">
        <v>6400</v>
      </c>
      <c r="D291" s="126">
        <v>4</v>
      </c>
      <c r="E291" s="126">
        <v>40</v>
      </c>
      <c r="F291" s="144"/>
    </row>
    <row r="292" spans="1:6" x14ac:dyDescent="0.25">
      <c r="A292" s="143"/>
      <c r="B292" s="126" t="s">
        <v>92</v>
      </c>
      <c r="C292" s="126">
        <v>6800</v>
      </c>
      <c r="D292" s="126">
        <v>4</v>
      </c>
      <c r="E292" s="126">
        <v>40</v>
      </c>
      <c r="F292" s="144"/>
    </row>
    <row r="293" spans="1:6" x14ac:dyDescent="0.25">
      <c r="A293" s="143"/>
      <c r="B293" s="126" t="s">
        <v>92</v>
      </c>
      <c r="C293" s="126">
        <v>7200</v>
      </c>
      <c r="D293" s="126">
        <v>4</v>
      </c>
      <c r="E293" s="126">
        <v>40</v>
      </c>
      <c r="F293" s="144"/>
    </row>
    <row r="294" spans="1:6" x14ac:dyDescent="0.25">
      <c r="A294" s="143"/>
      <c r="B294" s="126" t="s">
        <v>92</v>
      </c>
      <c r="C294" s="126">
        <v>7600</v>
      </c>
      <c r="D294" s="126">
        <v>4</v>
      </c>
      <c r="E294" s="126">
        <v>40</v>
      </c>
      <c r="F294" s="144"/>
    </row>
    <row r="295" spans="1:6" x14ac:dyDescent="0.25">
      <c r="A295" s="143"/>
      <c r="B295" s="126" t="s">
        <v>92</v>
      </c>
      <c r="C295" s="126">
        <v>8000</v>
      </c>
      <c r="D295" s="126">
        <v>4</v>
      </c>
      <c r="E295" s="126">
        <v>40</v>
      </c>
      <c r="F295" s="144"/>
    </row>
    <row r="296" spans="1:6" x14ac:dyDescent="0.25">
      <c r="A296" s="143"/>
      <c r="B296" s="126" t="s">
        <v>92</v>
      </c>
      <c r="C296" s="126">
        <v>8400</v>
      </c>
      <c r="D296" s="126">
        <v>4</v>
      </c>
      <c r="E296" s="126">
        <v>40</v>
      </c>
      <c r="F296" s="144"/>
    </row>
    <row r="297" spans="1:6" x14ac:dyDescent="0.25">
      <c r="A297" s="143"/>
      <c r="B297" s="126" t="s">
        <v>93</v>
      </c>
      <c r="C297" s="126">
        <v>400</v>
      </c>
      <c r="D297" s="126">
        <v>5</v>
      </c>
      <c r="E297" s="126">
        <v>40</v>
      </c>
      <c r="F297" s="144">
        <v>0.90132124013430426</v>
      </c>
    </row>
    <row r="298" spans="1:6" x14ac:dyDescent="0.25">
      <c r="A298" s="143"/>
      <c r="B298" s="126" t="s">
        <v>93</v>
      </c>
      <c r="C298" s="126">
        <v>800</v>
      </c>
      <c r="D298" s="126">
        <v>5</v>
      </c>
      <c r="E298" s="126">
        <v>40</v>
      </c>
      <c r="F298" s="144">
        <v>0.92428849902534127</v>
      </c>
    </row>
    <row r="299" spans="1:6" x14ac:dyDescent="0.25">
      <c r="A299" s="143"/>
      <c r="B299" s="126" t="s">
        <v>93</v>
      </c>
      <c r="C299" s="126">
        <v>1200</v>
      </c>
      <c r="D299" s="126">
        <v>5</v>
      </c>
      <c r="E299" s="126">
        <v>40</v>
      </c>
      <c r="F299" s="144">
        <v>0.93837291880375595</v>
      </c>
    </row>
    <row r="300" spans="1:6" x14ac:dyDescent="0.25">
      <c r="A300" s="143"/>
      <c r="B300" s="126" t="s">
        <v>93</v>
      </c>
      <c r="C300" s="126">
        <v>1600</v>
      </c>
      <c r="D300" s="126">
        <v>5</v>
      </c>
      <c r="E300" s="126">
        <v>40</v>
      </c>
      <c r="F300" s="144">
        <v>0.94394757449614641</v>
      </c>
    </row>
    <row r="301" spans="1:6" x14ac:dyDescent="0.25">
      <c r="A301" s="143"/>
      <c r="B301" s="126" t="s">
        <v>93</v>
      </c>
      <c r="C301" s="126">
        <v>2000</v>
      </c>
      <c r="D301" s="126">
        <v>5</v>
      </c>
      <c r="E301" s="126">
        <v>40</v>
      </c>
      <c r="F301" s="144">
        <v>0.94950282045635503</v>
      </c>
    </row>
    <row r="302" spans="1:6" x14ac:dyDescent="0.25">
      <c r="A302" s="143"/>
      <c r="B302" s="126" t="s">
        <v>93</v>
      </c>
      <c r="C302" s="126">
        <v>2400</v>
      </c>
      <c r="D302" s="126">
        <v>5</v>
      </c>
      <c r="E302" s="126">
        <v>40</v>
      </c>
      <c r="F302" s="144">
        <v>0.95178258758442102</v>
      </c>
    </row>
    <row r="303" spans="1:6" x14ac:dyDescent="0.25">
      <c r="A303" s="143"/>
      <c r="B303" s="126" t="s">
        <v>93</v>
      </c>
      <c r="C303" s="126">
        <v>2800</v>
      </c>
      <c r="D303" s="126">
        <v>5</v>
      </c>
      <c r="E303" s="126">
        <v>40</v>
      </c>
      <c r="F303" s="144">
        <v>0.90247336131740397</v>
      </c>
    </row>
    <row r="304" spans="1:6" x14ac:dyDescent="0.25">
      <c r="A304" s="143"/>
      <c r="B304" s="126" t="s">
        <v>93</v>
      </c>
      <c r="C304" s="126">
        <v>3200</v>
      </c>
      <c r="D304" s="126">
        <v>5</v>
      </c>
      <c r="E304" s="126">
        <v>40</v>
      </c>
      <c r="F304" s="144">
        <v>0.76798082352805597</v>
      </c>
    </row>
    <row r="305" spans="1:6" x14ac:dyDescent="0.25">
      <c r="A305" s="143"/>
      <c r="B305" s="126" t="s">
        <v>93</v>
      </c>
      <c r="C305" s="126">
        <v>3600</v>
      </c>
      <c r="D305" s="126">
        <v>5</v>
      </c>
      <c r="E305" s="126">
        <v>40</v>
      </c>
      <c r="F305" s="144">
        <v>0.61208653637238375</v>
      </c>
    </row>
    <row r="306" spans="1:6" x14ac:dyDescent="0.25">
      <c r="A306" s="143"/>
      <c r="B306" s="126" t="s">
        <v>93</v>
      </c>
      <c r="C306" s="126">
        <v>4000</v>
      </c>
      <c r="D306" s="126">
        <v>5</v>
      </c>
      <c r="E306" s="126">
        <v>40</v>
      </c>
      <c r="F306" s="144">
        <v>0.52232134365548866</v>
      </c>
    </row>
    <row r="307" spans="1:6" x14ac:dyDescent="0.25">
      <c r="A307" s="143"/>
      <c r="B307" s="126" t="s">
        <v>93</v>
      </c>
      <c r="C307" s="126">
        <v>4400</v>
      </c>
      <c r="D307" s="126">
        <v>5</v>
      </c>
      <c r="E307" s="126">
        <v>40</v>
      </c>
      <c r="F307" s="144">
        <v>0.44210526315789472</v>
      </c>
    </row>
    <row r="308" spans="1:6" x14ac:dyDescent="0.25">
      <c r="A308" s="143"/>
      <c r="B308" s="126" t="s">
        <v>93</v>
      </c>
      <c r="C308" s="126">
        <v>4800</v>
      </c>
      <c r="D308" s="126">
        <v>5</v>
      </c>
      <c r="E308" s="126">
        <v>40</v>
      </c>
      <c r="F308" s="144">
        <v>0.3821151625144365</v>
      </c>
    </row>
    <row r="309" spans="1:6" x14ac:dyDescent="0.25">
      <c r="A309" s="143"/>
      <c r="B309" s="126" t="s">
        <v>93</v>
      </c>
      <c r="C309" s="126">
        <v>5200</v>
      </c>
      <c r="D309" s="126">
        <v>5</v>
      </c>
      <c r="E309" s="126">
        <v>40</v>
      </c>
      <c r="F309" s="144"/>
    </row>
    <row r="310" spans="1:6" x14ac:dyDescent="0.25">
      <c r="A310" s="143"/>
      <c r="B310" s="126" t="s">
        <v>93</v>
      </c>
      <c r="C310" s="126">
        <v>5600</v>
      </c>
      <c r="D310" s="126">
        <v>5</v>
      </c>
      <c r="E310" s="126">
        <v>40</v>
      </c>
      <c r="F310" s="144"/>
    </row>
    <row r="311" spans="1:6" x14ac:dyDescent="0.25">
      <c r="A311" s="143"/>
      <c r="B311" s="126" t="s">
        <v>93</v>
      </c>
      <c r="C311" s="126">
        <v>6000</v>
      </c>
      <c r="D311" s="126">
        <v>5</v>
      </c>
      <c r="E311" s="126">
        <v>40</v>
      </c>
      <c r="F311" s="144"/>
    </row>
    <row r="312" spans="1:6" x14ac:dyDescent="0.25">
      <c r="A312" s="143"/>
      <c r="B312" s="126" t="s">
        <v>93</v>
      </c>
      <c r="C312" s="126">
        <v>6400</v>
      </c>
      <c r="D312" s="126">
        <v>5</v>
      </c>
      <c r="E312" s="126">
        <v>40</v>
      </c>
      <c r="F312" s="144"/>
    </row>
    <row r="313" spans="1:6" x14ac:dyDescent="0.25">
      <c r="A313" s="143"/>
      <c r="B313" s="126" t="s">
        <v>93</v>
      </c>
      <c r="C313" s="126">
        <v>6800</v>
      </c>
      <c r="D313" s="126">
        <v>5</v>
      </c>
      <c r="E313" s="126">
        <v>40</v>
      </c>
      <c r="F313" s="144"/>
    </row>
    <row r="314" spans="1:6" x14ac:dyDescent="0.25">
      <c r="A314" s="143"/>
      <c r="B314" s="126" t="s">
        <v>93</v>
      </c>
      <c r="C314" s="126">
        <v>7200</v>
      </c>
      <c r="D314" s="126">
        <v>5</v>
      </c>
      <c r="E314" s="126">
        <v>40</v>
      </c>
      <c r="F314" s="144"/>
    </row>
    <row r="315" spans="1:6" x14ac:dyDescent="0.25">
      <c r="A315" s="143"/>
      <c r="B315" s="126" t="s">
        <v>93</v>
      </c>
      <c r="C315" s="126">
        <v>7600</v>
      </c>
      <c r="D315" s="126">
        <v>5</v>
      </c>
      <c r="E315" s="126">
        <v>40</v>
      </c>
      <c r="F315" s="144"/>
    </row>
    <row r="316" spans="1:6" x14ac:dyDescent="0.25">
      <c r="A316" s="143"/>
      <c r="B316" s="126" t="s">
        <v>93</v>
      </c>
      <c r="C316" s="126">
        <v>8000</v>
      </c>
      <c r="D316" s="126">
        <v>5</v>
      </c>
      <c r="E316" s="126">
        <v>40</v>
      </c>
      <c r="F316" s="144"/>
    </row>
    <row r="317" spans="1:6" x14ac:dyDescent="0.25">
      <c r="A317" s="143"/>
      <c r="B317" s="126" t="s">
        <v>93</v>
      </c>
      <c r="C317" s="126">
        <v>8400</v>
      </c>
      <c r="D317" s="126">
        <v>5</v>
      </c>
      <c r="E317" s="126">
        <v>40</v>
      </c>
      <c r="F317" s="144"/>
    </row>
    <row r="318" spans="1:6" x14ac:dyDescent="0.25">
      <c r="A318" s="143"/>
      <c r="B318" s="126" t="s">
        <v>94</v>
      </c>
      <c r="C318" s="126">
        <v>400</v>
      </c>
      <c r="D318" s="126">
        <v>6</v>
      </c>
      <c r="E318" s="126">
        <v>40</v>
      </c>
      <c r="F318" s="144">
        <v>0.90103053823456736</v>
      </c>
    </row>
    <row r="319" spans="1:6" x14ac:dyDescent="0.25">
      <c r="A319" s="143"/>
      <c r="B319" s="126" t="s">
        <v>94</v>
      </c>
      <c r="C319" s="126">
        <v>800</v>
      </c>
      <c r="D319" s="126">
        <v>6</v>
      </c>
      <c r="E319" s="126">
        <v>40</v>
      </c>
      <c r="F319" s="144">
        <v>0.92428849902534127</v>
      </c>
    </row>
    <row r="320" spans="1:6" x14ac:dyDescent="0.25">
      <c r="A320" s="143"/>
      <c r="B320" s="126" t="s">
        <v>94</v>
      </c>
      <c r="C320" s="126">
        <v>1200</v>
      </c>
      <c r="D320" s="126">
        <v>6</v>
      </c>
      <c r="E320" s="126">
        <v>40</v>
      </c>
      <c r="F320" s="144">
        <v>0.93837291880375595</v>
      </c>
    </row>
    <row r="321" spans="1:6" x14ac:dyDescent="0.25">
      <c r="A321" s="143"/>
      <c r="B321" s="126" t="s">
        <v>94</v>
      </c>
      <c r="C321" s="126">
        <v>1600</v>
      </c>
      <c r="D321" s="126">
        <v>6</v>
      </c>
      <c r="E321" s="126">
        <v>40</v>
      </c>
      <c r="F321" s="144">
        <v>0.94394757449614641</v>
      </c>
    </row>
    <row r="322" spans="1:6" x14ac:dyDescent="0.25">
      <c r="A322" s="143"/>
      <c r="B322" s="126" t="s">
        <v>94</v>
      </c>
      <c r="C322" s="126">
        <v>2000</v>
      </c>
      <c r="D322" s="126">
        <v>6</v>
      </c>
      <c r="E322" s="126">
        <v>40</v>
      </c>
      <c r="F322" s="144">
        <v>0.94950282045635503</v>
      </c>
    </row>
    <row r="323" spans="1:6" x14ac:dyDescent="0.25">
      <c r="A323" s="143"/>
      <c r="B323" s="126" t="s">
        <v>94</v>
      </c>
      <c r="C323" s="126">
        <v>2400</v>
      </c>
      <c r="D323" s="126">
        <v>6</v>
      </c>
      <c r="E323" s="126">
        <v>40</v>
      </c>
      <c r="F323" s="144">
        <v>0.95172373203066374</v>
      </c>
    </row>
    <row r="324" spans="1:6" x14ac:dyDescent="0.25">
      <c r="A324" s="143"/>
      <c r="B324" s="126" t="s">
        <v>94</v>
      </c>
      <c r="C324" s="126">
        <v>2800</v>
      </c>
      <c r="D324" s="126">
        <v>6</v>
      </c>
      <c r="E324" s="126">
        <v>40</v>
      </c>
      <c r="F324" s="144">
        <v>0.95535033903777855</v>
      </c>
    </row>
    <row r="325" spans="1:6" x14ac:dyDescent="0.25">
      <c r="A325" s="143"/>
      <c r="B325" s="126" t="s">
        <v>94</v>
      </c>
      <c r="C325" s="126">
        <v>3200</v>
      </c>
      <c r="D325" s="126">
        <v>6</v>
      </c>
      <c r="E325" s="126">
        <v>40</v>
      </c>
      <c r="F325" s="144">
        <v>0.93455337489772161</v>
      </c>
    </row>
    <row r="326" spans="1:6" x14ac:dyDescent="0.25">
      <c r="A326" s="143"/>
      <c r="B326" s="126" t="s">
        <v>94</v>
      </c>
      <c r="C326" s="126">
        <v>3600</v>
      </c>
      <c r="D326" s="126">
        <v>6</v>
      </c>
      <c r="E326" s="126">
        <v>40</v>
      </c>
      <c r="F326" s="144">
        <v>0.77369559144568723</v>
      </c>
    </row>
    <row r="327" spans="1:6" x14ac:dyDescent="0.25">
      <c r="A327" s="143"/>
      <c r="B327" s="126" t="s">
        <v>94</v>
      </c>
      <c r="C327" s="126">
        <v>4000</v>
      </c>
      <c r="D327" s="126">
        <v>6</v>
      </c>
      <c r="E327" s="126">
        <v>40</v>
      </c>
      <c r="F327" s="144">
        <v>0.65128488007151963</v>
      </c>
    </row>
    <row r="328" spans="1:6" x14ac:dyDescent="0.25">
      <c r="A328" s="143"/>
      <c r="B328" s="126" t="s">
        <v>94</v>
      </c>
      <c r="C328" s="126">
        <v>4400</v>
      </c>
      <c r="D328" s="126">
        <v>6</v>
      </c>
      <c r="E328" s="126">
        <v>40</v>
      </c>
      <c r="F328" s="144">
        <v>0.56364440513047331</v>
      </c>
    </row>
    <row r="329" spans="1:6" x14ac:dyDescent="0.25">
      <c r="A329" s="143"/>
      <c r="B329" s="126" t="s">
        <v>94</v>
      </c>
      <c r="C329" s="126">
        <v>4800</v>
      </c>
      <c r="D329" s="126">
        <v>6</v>
      </c>
      <c r="E329" s="126">
        <v>40</v>
      </c>
      <c r="F329" s="144">
        <v>0.5076720013199143</v>
      </c>
    </row>
    <row r="330" spans="1:6" x14ac:dyDescent="0.25">
      <c r="A330" s="143"/>
      <c r="B330" s="126" t="s">
        <v>94</v>
      </c>
      <c r="C330" s="126">
        <v>5200</v>
      </c>
      <c r="D330" s="126">
        <v>6</v>
      </c>
      <c r="E330" s="126">
        <v>40</v>
      </c>
      <c r="F330" s="144">
        <v>0.42763638601106019</v>
      </c>
    </row>
    <row r="331" spans="1:6" x14ac:dyDescent="0.25">
      <c r="A331" s="143"/>
      <c r="B331" s="126" t="s">
        <v>94</v>
      </c>
      <c r="C331" s="126">
        <v>5600</v>
      </c>
      <c r="D331" s="126">
        <v>6</v>
      </c>
      <c r="E331" s="126">
        <v>40</v>
      </c>
      <c r="F331" s="144">
        <v>0.37324727989262357</v>
      </c>
    </row>
    <row r="332" spans="1:6" x14ac:dyDescent="0.25">
      <c r="A332" s="143"/>
      <c r="B332" s="126" t="s">
        <v>94</v>
      </c>
      <c r="C332" s="126">
        <v>6000</v>
      </c>
      <c r="D332" s="126">
        <v>6</v>
      </c>
      <c r="E332" s="126">
        <v>40</v>
      </c>
      <c r="F332" s="144"/>
    </row>
    <row r="333" spans="1:6" x14ac:dyDescent="0.25">
      <c r="A333" s="143"/>
      <c r="B333" s="126" t="s">
        <v>94</v>
      </c>
      <c r="C333" s="126">
        <v>6400</v>
      </c>
      <c r="D333" s="126">
        <v>6</v>
      </c>
      <c r="E333" s="126">
        <v>40</v>
      </c>
      <c r="F333" s="144"/>
    </row>
    <row r="334" spans="1:6" x14ac:dyDescent="0.25">
      <c r="A334" s="143"/>
      <c r="B334" s="126" t="s">
        <v>94</v>
      </c>
      <c r="C334" s="126">
        <v>6800</v>
      </c>
      <c r="D334" s="126">
        <v>6</v>
      </c>
      <c r="E334" s="126">
        <v>40</v>
      </c>
      <c r="F334" s="144"/>
    </row>
    <row r="335" spans="1:6" x14ac:dyDescent="0.25">
      <c r="A335" s="143"/>
      <c r="B335" s="126" t="s">
        <v>94</v>
      </c>
      <c r="C335" s="126">
        <v>7200</v>
      </c>
      <c r="D335" s="126">
        <v>6</v>
      </c>
      <c r="E335" s="126">
        <v>40</v>
      </c>
      <c r="F335" s="144"/>
    </row>
    <row r="336" spans="1:6" x14ac:dyDescent="0.25">
      <c r="A336" s="143"/>
      <c r="B336" s="126" t="s">
        <v>94</v>
      </c>
      <c r="C336" s="126">
        <v>7600</v>
      </c>
      <c r="D336" s="126">
        <v>6</v>
      </c>
      <c r="E336" s="126">
        <v>40</v>
      </c>
      <c r="F336" s="144"/>
    </row>
    <row r="337" spans="1:6" x14ac:dyDescent="0.25">
      <c r="A337" s="143"/>
      <c r="B337" s="126" t="s">
        <v>94</v>
      </c>
      <c r="C337" s="126">
        <v>8000</v>
      </c>
      <c r="D337" s="126">
        <v>6</v>
      </c>
      <c r="E337" s="126">
        <v>40</v>
      </c>
      <c r="F337" s="144"/>
    </row>
    <row r="338" spans="1:6" x14ac:dyDescent="0.25">
      <c r="A338" s="143"/>
      <c r="B338" s="126" t="s">
        <v>94</v>
      </c>
      <c r="C338" s="126">
        <v>8400</v>
      </c>
      <c r="D338" s="126">
        <v>6</v>
      </c>
      <c r="E338" s="126">
        <v>40</v>
      </c>
      <c r="F338" s="144"/>
    </row>
    <row r="339" spans="1:6" x14ac:dyDescent="0.25">
      <c r="A339" s="143"/>
      <c r="B339" s="126" t="s">
        <v>95</v>
      </c>
      <c r="C339" s="126">
        <v>400</v>
      </c>
      <c r="D339" s="126">
        <v>3</v>
      </c>
      <c r="E339" s="126">
        <v>55</v>
      </c>
      <c r="F339" s="144">
        <v>0.9150423698018868</v>
      </c>
    </row>
    <row r="340" spans="1:6" x14ac:dyDescent="0.25">
      <c r="A340" s="143"/>
      <c r="B340" s="126" t="s">
        <v>95</v>
      </c>
      <c r="C340" s="126">
        <v>800</v>
      </c>
      <c r="D340" s="126">
        <v>3</v>
      </c>
      <c r="E340" s="126">
        <v>55</v>
      </c>
      <c r="F340" s="144">
        <v>0.93847953216374269</v>
      </c>
    </row>
    <row r="341" spans="1:6" x14ac:dyDescent="0.25">
      <c r="A341" s="143"/>
      <c r="B341" s="126" t="s">
        <v>95</v>
      </c>
      <c r="C341" s="126">
        <v>1200</v>
      </c>
      <c r="D341" s="126">
        <v>3</v>
      </c>
      <c r="E341" s="126">
        <v>55</v>
      </c>
      <c r="F341" s="144">
        <v>0.94952523738130934</v>
      </c>
    </row>
    <row r="342" spans="1:6" x14ac:dyDescent="0.25">
      <c r="A342" s="143"/>
      <c r="B342" s="126" t="s">
        <v>95</v>
      </c>
      <c r="C342" s="126">
        <v>1600</v>
      </c>
      <c r="D342" s="126">
        <v>3</v>
      </c>
      <c r="E342" s="126">
        <v>55</v>
      </c>
      <c r="F342" s="144">
        <v>0.95507562955941139</v>
      </c>
    </row>
    <row r="343" spans="1:6" x14ac:dyDescent="0.25">
      <c r="A343" s="143"/>
      <c r="B343" s="126" t="s">
        <v>95</v>
      </c>
      <c r="C343" s="126">
        <v>2000</v>
      </c>
      <c r="D343" s="126">
        <v>3</v>
      </c>
      <c r="E343" s="126">
        <v>55</v>
      </c>
      <c r="F343" s="144">
        <v>0.96054749038673293</v>
      </c>
    </row>
    <row r="344" spans="1:6" x14ac:dyDescent="0.25">
      <c r="A344" s="143"/>
      <c r="B344" s="126" t="s">
        <v>95</v>
      </c>
      <c r="C344" s="126">
        <v>2400</v>
      </c>
      <c r="D344" s="126">
        <v>3</v>
      </c>
      <c r="E344" s="126">
        <v>55</v>
      </c>
      <c r="F344" s="144">
        <v>0.80058266998219629</v>
      </c>
    </row>
    <row r="345" spans="1:6" x14ac:dyDescent="0.25">
      <c r="A345" s="143"/>
      <c r="B345" s="126" t="s">
        <v>95</v>
      </c>
      <c r="C345" s="126">
        <v>2800</v>
      </c>
      <c r="D345" s="126">
        <v>3</v>
      </c>
      <c r="E345" s="126">
        <v>55</v>
      </c>
      <c r="F345" s="144">
        <v>0.65766871165644181</v>
      </c>
    </row>
    <row r="346" spans="1:6" x14ac:dyDescent="0.25">
      <c r="A346" s="143"/>
      <c r="B346" s="126" t="s">
        <v>95</v>
      </c>
      <c r="C346" s="126">
        <v>3200</v>
      </c>
      <c r="D346" s="126">
        <v>3</v>
      </c>
      <c r="E346" s="126">
        <v>55</v>
      </c>
      <c r="F346" s="144">
        <v>0.55985156673158709</v>
      </c>
    </row>
    <row r="347" spans="1:6" x14ac:dyDescent="0.25">
      <c r="A347" s="143"/>
      <c r="B347" s="126" t="s">
        <v>95</v>
      </c>
      <c r="C347" s="126">
        <v>3600</v>
      </c>
      <c r="D347" s="126">
        <v>3</v>
      </c>
      <c r="E347" s="126">
        <v>55</v>
      </c>
      <c r="F347" s="144">
        <v>0.45440907162736799</v>
      </c>
    </row>
    <row r="348" spans="1:6" x14ac:dyDescent="0.25">
      <c r="A348" s="143"/>
      <c r="B348" s="126" t="s">
        <v>95</v>
      </c>
      <c r="C348" s="126">
        <v>4000</v>
      </c>
      <c r="D348" s="126">
        <v>3</v>
      </c>
      <c r="E348" s="126">
        <v>55</v>
      </c>
      <c r="F348" s="144">
        <v>0.38651018583683638</v>
      </c>
    </row>
    <row r="349" spans="1:6" x14ac:dyDescent="0.25">
      <c r="A349" s="143"/>
      <c r="B349" s="126" t="s">
        <v>95</v>
      </c>
      <c r="C349" s="126">
        <v>4400</v>
      </c>
      <c r="D349" s="126">
        <v>3</v>
      </c>
      <c r="E349" s="126">
        <v>55</v>
      </c>
      <c r="F349" s="144">
        <v>0.31808934099955766</v>
      </c>
    </row>
    <row r="350" spans="1:6" x14ac:dyDescent="0.25">
      <c r="A350" s="143"/>
      <c r="B350" s="126" t="s">
        <v>95</v>
      </c>
      <c r="C350" s="126">
        <v>4800</v>
      </c>
      <c r="D350" s="126">
        <v>3</v>
      </c>
      <c r="E350" s="126">
        <v>55</v>
      </c>
      <c r="F350" s="144">
        <v>0.23543969641973272</v>
      </c>
    </row>
    <row r="351" spans="1:6" x14ac:dyDescent="0.25">
      <c r="A351" s="143"/>
      <c r="B351" s="126" t="s">
        <v>95</v>
      </c>
      <c r="C351" s="126">
        <v>5200</v>
      </c>
      <c r="D351" s="126">
        <v>3</v>
      </c>
      <c r="E351" s="126">
        <v>55</v>
      </c>
      <c r="F351" s="144"/>
    </row>
    <row r="352" spans="1:6" x14ac:dyDescent="0.25">
      <c r="A352" s="143"/>
      <c r="B352" s="126" t="s">
        <v>95</v>
      </c>
      <c r="C352" s="126">
        <v>5600</v>
      </c>
      <c r="D352" s="126">
        <v>3</v>
      </c>
      <c r="E352" s="126">
        <v>55</v>
      </c>
      <c r="F352" s="144"/>
    </row>
    <row r="353" spans="1:6" x14ac:dyDescent="0.25">
      <c r="A353" s="143"/>
      <c r="B353" s="126" t="s">
        <v>95</v>
      </c>
      <c r="C353" s="126">
        <v>6000</v>
      </c>
      <c r="D353" s="126">
        <v>3</v>
      </c>
      <c r="E353" s="126">
        <v>55</v>
      </c>
      <c r="F353" s="144"/>
    </row>
    <row r="354" spans="1:6" x14ac:dyDescent="0.25">
      <c r="A354" s="143"/>
      <c r="B354" s="126" t="s">
        <v>95</v>
      </c>
      <c r="C354" s="126">
        <v>6400</v>
      </c>
      <c r="D354" s="126">
        <v>3</v>
      </c>
      <c r="E354" s="126">
        <v>55</v>
      </c>
      <c r="F354" s="144"/>
    </row>
    <row r="355" spans="1:6" x14ac:dyDescent="0.25">
      <c r="A355" s="143"/>
      <c r="B355" s="126" t="s">
        <v>95</v>
      </c>
      <c r="C355" s="126">
        <v>6800</v>
      </c>
      <c r="D355" s="126">
        <v>3</v>
      </c>
      <c r="E355" s="126">
        <v>55</v>
      </c>
      <c r="F355" s="144"/>
    </row>
    <row r="356" spans="1:6" x14ac:dyDescent="0.25">
      <c r="A356" s="143"/>
      <c r="B356" s="126" t="s">
        <v>95</v>
      </c>
      <c r="C356" s="126">
        <v>7200</v>
      </c>
      <c r="D356" s="126">
        <v>3</v>
      </c>
      <c r="E356" s="126">
        <v>55</v>
      </c>
      <c r="F356" s="144"/>
    </row>
    <row r="357" spans="1:6" x14ac:dyDescent="0.25">
      <c r="A357" s="143"/>
      <c r="B357" s="126" t="s">
        <v>95</v>
      </c>
      <c r="C357" s="126">
        <v>7600</v>
      </c>
      <c r="D357" s="126">
        <v>3</v>
      </c>
      <c r="E357" s="126">
        <v>55</v>
      </c>
      <c r="F357" s="144"/>
    </row>
    <row r="358" spans="1:6" x14ac:dyDescent="0.25">
      <c r="A358" s="143"/>
      <c r="B358" s="126" t="s">
        <v>95</v>
      </c>
      <c r="C358" s="126">
        <v>8000</v>
      </c>
      <c r="D358" s="126">
        <v>3</v>
      </c>
      <c r="E358" s="126">
        <v>55</v>
      </c>
      <c r="F358" s="144"/>
    </row>
    <row r="359" spans="1:6" x14ac:dyDescent="0.25">
      <c r="A359" s="143"/>
      <c r="B359" s="126" t="s">
        <v>95</v>
      </c>
      <c r="C359" s="126">
        <v>8400</v>
      </c>
      <c r="D359" s="126">
        <v>3</v>
      </c>
      <c r="E359" s="126">
        <v>55</v>
      </c>
      <c r="F359" s="144"/>
    </row>
    <row r="360" spans="1:6" x14ac:dyDescent="0.25">
      <c r="A360" s="143"/>
      <c r="B360" s="126" t="s">
        <v>96</v>
      </c>
      <c r="C360" s="126">
        <v>400</v>
      </c>
      <c r="D360" s="126">
        <v>4</v>
      </c>
      <c r="E360" s="126">
        <v>55</v>
      </c>
      <c r="F360" s="144">
        <v>0.91507143999186036</v>
      </c>
    </row>
    <row r="361" spans="1:6" x14ac:dyDescent="0.25">
      <c r="A361" s="143"/>
      <c r="B361" s="126" t="s">
        <v>96</v>
      </c>
      <c r="C361" s="126">
        <v>800</v>
      </c>
      <c r="D361" s="126">
        <v>4</v>
      </c>
      <c r="E361" s="126">
        <v>55</v>
      </c>
      <c r="F361" s="144">
        <v>0.93847953216374269</v>
      </c>
    </row>
    <row r="362" spans="1:6" x14ac:dyDescent="0.25">
      <c r="A362" s="143"/>
      <c r="B362" s="126" t="s">
        <v>96</v>
      </c>
      <c r="C362" s="126">
        <v>1200</v>
      </c>
      <c r="D362" s="126">
        <v>4</v>
      </c>
      <c r="E362" s="126">
        <v>55</v>
      </c>
      <c r="F362" s="144">
        <v>0.94952523738130934</v>
      </c>
    </row>
    <row r="363" spans="1:6" x14ac:dyDescent="0.25">
      <c r="A363" s="143"/>
      <c r="B363" s="126" t="s">
        <v>96</v>
      </c>
      <c r="C363" s="126">
        <v>1600</v>
      </c>
      <c r="D363" s="126">
        <v>4</v>
      </c>
      <c r="E363" s="126">
        <v>55</v>
      </c>
      <c r="F363" s="144">
        <v>0.95482833944689449</v>
      </c>
    </row>
    <row r="364" spans="1:6" x14ac:dyDescent="0.25">
      <c r="A364" s="143"/>
      <c r="B364" s="126" t="s">
        <v>96</v>
      </c>
      <c r="C364" s="126">
        <v>2000</v>
      </c>
      <c r="D364" s="126">
        <v>4</v>
      </c>
      <c r="E364" s="126">
        <v>55</v>
      </c>
      <c r="F364" s="144">
        <v>0.96041197296427427</v>
      </c>
    </row>
    <row r="365" spans="1:6" x14ac:dyDescent="0.25">
      <c r="A365" s="143"/>
      <c r="B365" s="126" t="s">
        <v>96</v>
      </c>
      <c r="C365" s="126">
        <v>2400</v>
      </c>
      <c r="D365" s="126">
        <v>4</v>
      </c>
      <c r="E365" s="126">
        <v>55</v>
      </c>
      <c r="F365" s="144">
        <v>0.96325942056707348</v>
      </c>
    </row>
    <row r="366" spans="1:6" x14ac:dyDescent="0.25">
      <c r="A366" s="143"/>
      <c r="B366" s="126" t="s">
        <v>96</v>
      </c>
      <c r="C366" s="126">
        <v>2800</v>
      </c>
      <c r="D366" s="126">
        <v>4</v>
      </c>
      <c r="E366" s="126">
        <v>55</v>
      </c>
      <c r="F366" s="144">
        <v>0.9179205682918955</v>
      </c>
    </row>
    <row r="367" spans="1:6" x14ac:dyDescent="0.25">
      <c r="A367" s="143"/>
      <c r="B367" s="126" t="s">
        <v>96</v>
      </c>
      <c r="C367" s="126">
        <v>3200</v>
      </c>
      <c r="D367" s="126">
        <v>4</v>
      </c>
      <c r="E367" s="126">
        <v>55</v>
      </c>
      <c r="F367" s="144">
        <v>0.77189909303585225</v>
      </c>
    </row>
    <row r="368" spans="1:6" x14ac:dyDescent="0.25">
      <c r="A368" s="143"/>
      <c r="B368" s="126" t="s">
        <v>96</v>
      </c>
      <c r="C368" s="126">
        <v>3600</v>
      </c>
      <c r="D368" s="126">
        <v>4</v>
      </c>
      <c r="E368" s="126">
        <v>55</v>
      </c>
      <c r="F368" s="144">
        <v>0.63505530092185447</v>
      </c>
    </row>
    <row r="369" spans="1:6" x14ac:dyDescent="0.25">
      <c r="A369" s="143"/>
      <c r="B369" s="126" t="s">
        <v>96</v>
      </c>
      <c r="C369" s="126">
        <v>4000</v>
      </c>
      <c r="D369" s="126">
        <v>4</v>
      </c>
      <c r="E369" s="126">
        <v>55</v>
      </c>
      <c r="F369" s="144">
        <v>0.54990204097160145</v>
      </c>
    </row>
    <row r="370" spans="1:6" x14ac:dyDescent="0.25">
      <c r="A370" s="143"/>
      <c r="B370" s="126" t="s">
        <v>96</v>
      </c>
      <c r="C370" s="126">
        <v>4400</v>
      </c>
      <c r="D370" s="126">
        <v>4</v>
      </c>
      <c r="E370" s="126">
        <v>55</v>
      </c>
      <c r="F370" s="144">
        <v>0.47041132242370631</v>
      </c>
    </row>
    <row r="371" spans="1:6" x14ac:dyDescent="0.25">
      <c r="A371" s="143"/>
      <c r="B371" s="126" t="s">
        <v>96</v>
      </c>
      <c r="C371" s="126">
        <v>4800</v>
      </c>
      <c r="D371" s="126">
        <v>4</v>
      </c>
      <c r="E371" s="126">
        <v>55</v>
      </c>
      <c r="F371" s="144">
        <v>0.41115327503712257</v>
      </c>
    </row>
    <row r="372" spans="1:6" x14ac:dyDescent="0.25">
      <c r="A372" s="143"/>
      <c r="B372" s="126" t="s">
        <v>96</v>
      </c>
      <c r="C372" s="126">
        <v>5200</v>
      </c>
      <c r="D372" s="126">
        <v>4</v>
      </c>
      <c r="E372" s="126">
        <v>55</v>
      </c>
      <c r="F372" s="144">
        <v>0.34103232654191373</v>
      </c>
    </row>
    <row r="373" spans="1:6" x14ac:dyDescent="0.25">
      <c r="A373" s="143"/>
      <c r="B373" s="126" t="s">
        <v>96</v>
      </c>
      <c r="C373" s="126">
        <v>5600</v>
      </c>
      <c r="D373" s="126">
        <v>4</v>
      </c>
      <c r="E373" s="126">
        <v>55</v>
      </c>
      <c r="F373" s="144"/>
    </row>
    <row r="374" spans="1:6" x14ac:dyDescent="0.25">
      <c r="A374" s="143"/>
      <c r="B374" s="126" t="s">
        <v>96</v>
      </c>
      <c r="C374" s="126">
        <v>6000</v>
      </c>
      <c r="D374" s="126">
        <v>4</v>
      </c>
      <c r="E374" s="126">
        <v>55</v>
      </c>
      <c r="F374" s="144"/>
    </row>
    <row r="375" spans="1:6" x14ac:dyDescent="0.25">
      <c r="A375" s="143"/>
      <c r="B375" s="126" t="s">
        <v>96</v>
      </c>
      <c r="C375" s="126">
        <v>6400</v>
      </c>
      <c r="D375" s="126">
        <v>4</v>
      </c>
      <c r="E375" s="126">
        <v>55</v>
      </c>
      <c r="F375" s="144"/>
    </row>
    <row r="376" spans="1:6" x14ac:dyDescent="0.25">
      <c r="A376" s="143"/>
      <c r="B376" s="126" t="s">
        <v>96</v>
      </c>
      <c r="C376" s="126">
        <v>6800</v>
      </c>
      <c r="D376" s="126">
        <v>4</v>
      </c>
      <c r="E376" s="126">
        <v>55</v>
      </c>
      <c r="F376" s="144"/>
    </row>
    <row r="377" spans="1:6" x14ac:dyDescent="0.25">
      <c r="A377" s="143"/>
      <c r="B377" s="126" t="s">
        <v>96</v>
      </c>
      <c r="C377" s="126">
        <v>7200</v>
      </c>
      <c r="D377" s="126">
        <v>4</v>
      </c>
      <c r="E377" s="126">
        <v>55</v>
      </c>
      <c r="F377" s="144"/>
    </row>
    <row r="378" spans="1:6" x14ac:dyDescent="0.25">
      <c r="A378" s="143"/>
      <c r="B378" s="126" t="s">
        <v>96</v>
      </c>
      <c r="C378" s="126">
        <v>7600</v>
      </c>
      <c r="D378" s="126">
        <v>4</v>
      </c>
      <c r="E378" s="126">
        <v>55</v>
      </c>
      <c r="F378" s="144"/>
    </row>
    <row r="379" spans="1:6" x14ac:dyDescent="0.25">
      <c r="A379" s="143"/>
      <c r="B379" s="126" t="s">
        <v>96</v>
      </c>
      <c r="C379" s="126">
        <v>8000</v>
      </c>
      <c r="D379" s="126">
        <v>4</v>
      </c>
      <c r="E379" s="126">
        <v>55</v>
      </c>
      <c r="F379" s="144"/>
    </row>
    <row r="380" spans="1:6" x14ac:dyDescent="0.25">
      <c r="A380" s="143"/>
      <c r="B380" s="126" t="s">
        <v>96</v>
      </c>
      <c r="C380" s="126">
        <v>8400</v>
      </c>
      <c r="D380" s="126">
        <v>4</v>
      </c>
      <c r="E380" s="126">
        <v>55</v>
      </c>
      <c r="F380" s="144"/>
    </row>
    <row r="381" spans="1:6" x14ac:dyDescent="0.25">
      <c r="A381" s="143"/>
      <c r="B381" s="126" t="s">
        <v>97</v>
      </c>
      <c r="C381" s="126">
        <v>400</v>
      </c>
      <c r="D381" s="126">
        <v>5</v>
      </c>
      <c r="E381" s="126">
        <v>55</v>
      </c>
      <c r="F381" s="144">
        <v>0.91517318565676842</v>
      </c>
    </row>
    <row r="382" spans="1:6" x14ac:dyDescent="0.25">
      <c r="A382" s="143"/>
      <c r="B382" s="126" t="s">
        <v>97</v>
      </c>
      <c r="C382" s="126">
        <v>800</v>
      </c>
      <c r="D382" s="126">
        <v>5</v>
      </c>
      <c r="E382" s="126">
        <v>55</v>
      </c>
      <c r="F382" s="144">
        <v>0.93847953216374269</v>
      </c>
    </row>
    <row r="383" spans="1:6" x14ac:dyDescent="0.25">
      <c r="A383" s="143"/>
      <c r="B383" s="126" t="s">
        <v>97</v>
      </c>
      <c r="C383" s="126">
        <v>1200</v>
      </c>
      <c r="D383" s="126">
        <v>5</v>
      </c>
      <c r="E383" s="126">
        <v>55</v>
      </c>
      <c r="F383" s="144">
        <v>0.94952523738130934</v>
      </c>
    </row>
    <row r="384" spans="1:6" x14ac:dyDescent="0.25">
      <c r="A384" s="143"/>
      <c r="B384" s="126" t="s">
        <v>97</v>
      </c>
      <c r="C384" s="126">
        <v>1600</v>
      </c>
      <c r="D384" s="126">
        <v>5</v>
      </c>
      <c r="E384" s="126">
        <v>55</v>
      </c>
      <c r="F384" s="144">
        <v>0.95482833944689449</v>
      </c>
    </row>
    <row r="385" spans="1:6" x14ac:dyDescent="0.25">
      <c r="A385" s="143"/>
      <c r="B385" s="126" t="s">
        <v>97</v>
      </c>
      <c r="C385" s="126">
        <v>2000</v>
      </c>
      <c r="D385" s="126">
        <v>5</v>
      </c>
      <c r="E385" s="126">
        <v>55</v>
      </c>
      <c r="F385" s="144">
        <v>0.96041197296427427</v>
      </c>
    </row>
    <row r="386" spans="1:6" x14ac:dyDescent="0.25">
      <c r="A386" s="143"/>
      <c r="B386" s="126" t="s">
        <v>97</v>
      </c>
      <c r="C386" s="126">
        <v>2400</v>
      </c>
      <c r="D386" s="126">
        <v>5</v>
      </c>
      <c r="E386" s="126">
        <v>55</v>
      </c>
      <c r="F386" s="144">
        <v>0.96325942056707348</v>
      </c>
    </row>
    <row r="387" spans="1:6" x14ac:dyDescent="0.25">
      <c r="A387" s="143"/>
      <c r="B387" s="126" t="s">
        <v>97</v>
      </c>
      <c r="C387" s="126">
        <v>2800</v>
      </c>
      <c r="D387" s="126">
        <v>5</v>
      </c>
      <c r="E387" s="126">
        <v>55</v>
      </c>
      <c r="F387" s="144">
        <v>0.96619954794962859</v>
      </c>
    </row>
    <row r="388" spans="1:6" x14ac:dyDescent="0.25">
      <c r="A388" s="143"/>
      <c r="B388" s="126" t="s">
        <v>97</v>
      </c>
      <c r="C388" s="126">
        <v>3200</v>
      </c>
      <c r="D388" s="126">
        <v>5</v>
      </c>
      <c r="E388" s="126">
        <v>55</v>
      </c>
      <c r="F388" s="144">
        <v>0.96864231961554859</v>
      </c>
    </row>
    <row r="389" spans="1:6" x14ac:dyDescent="0.25">
      <c r="A389" s="143"/>
      <c r="B389" s="126" t="s">
        <v>97</v>
      </c>
      <c r="C389" s="126">
        <v>3600</v>
      </c>
      <c r="D389" s="126">
        <v>5</v>
      </c>
      <c r="E389" s="126">
        <v>55</v>
      </c>
      <c r="F389" s="144">
        <v>0.79314661728037417</v>
      </c>
    </row>
    <row r="390" spans="1:6" x14ac:dyDescent="0.25">
      <c r="A390" s="143"/>
      <c r="B390" s="126" t="s">
        <v>97</v>
      </c>
      <c r="C390" s="126">
        <v>4000</v>
      </c>
      <c r="D390" s="126">
        <v>5</v>
      </c>
      <c r="E390" s="126">
        <v>55</v>
      </c>
      <c r="F390" s="144">
        <v>0.7252772335609533</v>
      </c>
    </row>
    <row r="391" spans="1:6" x14ac:dyDescent="0.25">
      <c r="A391" s="143"/>
      <c r="B391" s="126" t="s">
        <v>97</v>
      </c>
      <c r="C391" s="126">
        <v>4400</v>
      </c>
      <c r="D391" s="126">
        <v>5</v>
      </c>
      <c r="E391" s="126">
        <v>55</v>
      </c>
      <c r="F391" s="144">
        <v>0.61937195931003985</v>
      </c>
    </row>
    <row r="392" spans="1:6" x14ac:dyDescent="0.25">
      <c r="A392" s="143"/>
      <c r="B392" s="126" t="s">
        <v>97</v>
      </c>
      <c r="C392" s="126">
        <v>4800</v>
      </c>
      <c r="D392" s="126">
        <v>5</v>
      </c>
      <c r="E392" s="126">
        <v>55</v>
      </c>
      <c r="F392" s="144">
        <v>0.54710443821151622</v>
      </c>
    </row>
    <row r="393" spans="1:6" x14ac:dyDescent="0.25">
      <c r="A393" s="143"/>
      <c r="B393" s="126" t="s">
        <v>97</v>
      </c>
      <c r="C393" s="126">
        <v>5200</v>
      </c>
      <c r="D393" s="126">
        <v>5</v>
      </c>
      <c r="E393" s="126">
        <v>55</v>
      </c>
      <c r="F393" s="144">
        <v>0.45194090003614917</v>
      </c>
    </row>
    <row r="394" spans="1:6" x14ac:dyDescent="0.25">
      <c r="A394" s="143"/>
      <c r="B394" s="126" t="s">
        <v>97</v>
      </c>
      <c r="C394" s="126">
        <v>5600</v>
      </c>
      <c r="D394" s="126">
        <v>5</v>
      </c>
      <c r="E394" s="126">
        <v>55</v>
      </c>
      <c r="F394" s="144">
        <v>0.41379901190850155</v>
      </c>
    </row>
    <row r="395" spans="1:6" x14ac:dyDescent="0.25">
      <c r="A395" s="143"/>
      <c r="B395" s="126" t="s">
        <v>97</v>
      </c>
      <c r="C395" s="126">
        <v>6000</v>
      </c>
      <c r="D395" s="126">
        <v>5</v>
      </c>
      <c r="E395" s="126">
        <v>55</v>
      </c>
      <c r="F395" s="144">
        <v>0.36620265805223623</v>
      </c>
    </row>
    <row r="396" spans="1:6" x14ac:dyDescent="0.25">
      <c r="A396" s="143"/>
      <c r="B396" s="126" t="s">
        <v>97</v>
      </c>
      <c r="C396" s="126">
        <v>6400</v>
      </c>
      <c r="D396" s="126">
        <v>5</v>
      </c>
      <c r="E396" s="126">
        <v>55</v>
      </c>
      <c r="F396" s="144"/>
    </row>
    <row r="397" spans="1:6" x14ac:dyDescent="0.25">
      <c r="A397" s="143"/>
      <c r="B397" s="126" t="s">
        <v>97</v>
      </c>
      <c r="C397" s="126">
        <v>6800</v>
      </c>
      <c r="D397" s="126">
        <v>5</v>
      </c>
      <c r="E397" s="126">
        <v>55</v>
      </c>
      <c r="F397" s="144"/>
    </row>
    <row r="398" spans="1:6" x14ac:dyDescent="0.25">
      <c r="A398" s="143"/>
      <c r="B398" s="126" t="s">
        <v>97</v>
      </c>
      <c r="C398" s="126">
        <v>7200</v>
      </c>
      <c r="D398" s="126">
        <v>5</v>
      </c>
      <c r="E398" s="126">
        <v>55</v>
      </c>
      <c r="F398" s="144"/>
    </row>
    <row r="399" spans="1:6" x14ac:dyDescent="0.25">
      <c r="A399" s="143"/>
      <c r="B399" s="126" t="s">
        <v>97</v>
      </c>
      <c r="C399" s="126">
        <v>7600</v>
      </c>
      <c r="D399" s="126">
        <v>5</v>
      </c>
      <c r="E399" s="126">
        <v>55</v>
      </c>
      <c r="F399" s="144"/>
    </row>
    <row r="400" spans="1:6" x14ac:dyDescent="0.25">
      <c r="A400" s="143"/>
      <c r="B400" s="126" t="s">
        <v>97</v>
      </c>
      <c r="C400" s="126">
        <v>8000</v>
      </c>
      <c r="D400" s="126">
        <v>5</v>
      </c>
      <c r="E400" s="126">
        <v>55</v>
      </c>
      <c r="F400" s="144"/>
    </row>
    <row r="401" spans="1:6" x14ac:dyDescent="0.25">
      <c r="A401" s="143"/>
      <c r="B401" s="126" t="s">
        <v>97</v>
      </c>
      <c r="C401" s="126">
        <v>8400</v>
      </c>
      <c r="D401" s="126">
        <v>5</v>
      </c>
      <c r="E401" s="126">
        <v>55</v>
      </c>
      <c r="F401" s="144"/>
    </row>
    <row r="402" spans="1:6" x14ac:dyDescent="0.25">
      <c r="A402" s="143"/>
      <c r="B402" s="126" t="s">
        <v>98</v>
      </c>
      <c r="C402" s="126">
        <v>400</v>
      </c>
      <c r="D402" s="126">
        <v>6</v>
      </c>
      <c r="E402" s="126">
        <v>55</v>
      </c>
      <c r="F402" s="144">
        <v>0.91518772075175525</v>
      </c>
    </row>
    <row r="403" spans="1:6" x14ac:dyDescent="0.25">
      <c r="A403" s="143"/>
      <c r="B403" s="126" t="s">
        <v>98</v>
      </c>
      <c r="C403" s="126">
        <v>800</v>
      </c>
      <c r="D403" s="126">
        <v>6</v>
      </c>
      <c r="E403" s="126">
        <v>55</v>
      </c>
      <c r="F403" s="144">
        <v>0.93847953216374269</v>
      </c>
    </row>
    <row r="404" spans="1:6" x14ac:dyDescent="0.25">
      <c r="A404" s="143"/>
      <c r="B404" s="126" t="s">
        <v>98</v>
      </c>
      <c r="C404" s="126">
        <v>1200</v>
      </c>
      <c r="D404" s="126">
        <v>6</v>
      </c>
      <c r="E404" s="126">
        <v>55</v>
      </c>
      <c r="F404" s="144">
        <v>0.94952523738130934</v>
      </c>
    </row>
    <row r="405" spans="1:6" x14ac:dyDescent="0.25">
      <c r="A405" s="143"/>
      <c r="B405" s="126" t="s">
        <v>98</v>
      </c>
      <c r="C405" s="126">
        <v>1600</v>
      </c>
      <c r="D405" s="126">
        <v>6</v>
      </c>
      <c r="E405" s="126">
        <v>55</v>
      </c>
      <c r="F405" s="144">
        <v>0.95482833944689449</v>
      </c>
    </row>
    <row r="406" spans="1:6" x14ac:dyDescent="0.25">
      <c r="A406" s="143"/>
      <c r="B406" s="126" t="s">
        <v>98</v>
      </c>
      <c r="C406" s="126">
        <v>2000</v>
      </c>
      <c r="D406" s="126">
        <v>6</v>
      </c>
      <c r="E406" s="126">
        <v>55</v>
      </c>
      <c r="F406" s="144">
        <v>0.96041197296427427</v>
      </c>
    </row>
    <row r="407" spans="1:6" x14ac:dyDescent="0.25">
      <c r="A407" s="143"/>
      <c r="B407" s="126" t="s">
        <v>98</v>
      </c>
      <c r="C407" s="126">
        <v>2400</v>
      </c>
      <c r="D407" s="126">
        <v>6</v>
      </c>
      <c r="E407" s="126">
        <v>55</v>
      </c>
      <c r="F407" s="144">
        <v>0.96325942056707348</v>
      </c>
    </row>
    <row r="408" spans="1:6" x14ac:dyDescent="0.25">
      <c r="A408" s="143"/>
      <c r="B408" s="126" t="s">
        <v>98</v>
      </c>
      <c r="C408" s="126">
        <v>2800</v>
      </c>
      <c r="D408" s="126">
        <v>6</v>
      </c>
      <c r="E408" s="126">
        <v>55</v>
      </c>
      <c r="F408" s="144">
        <v>0.96614788505004856</v>
      </c>
    </row>
    <row r="409" spans="1:6" x14ac:dyDescent="0.25">
      <c r="A409" s="143"/>
      <c r="B409" s="126" t="s">
        <v>98</v>
      </c>
      <c r="C409" s="126">
        <v>3200</v>
      </c>
      <c r="D409" s="126">
        <v>6</v>
      </c>
      <c r="E409" s="126">
        <v>55</v>
      </c>
      <c r="F409" s="144">
        <v>0.96864231961554859</v>
      </c>
    </row>
    <row r="410" spans="1:6" x14ac:dyDescent="0.25">
      <c r="A410" s="143"/>
      <c r="B410" s="126" t="s">
        <v>98</v>
      </c>
      <c r="C410" s="126">
        <v>3600</v>
      </c>
      <c r="D410" s="126">
        <v>6</v>
      </c>
      <c r="E410" s="126">
        <v>55</v>
      </c>
      <c r="F410" s="144">
        <v>0.97083380753830717</v>
      </c>
    </row>
    <row r="411" spans="1:6" x14ac:dyDescent="0.25">
      <c r="A411" s="143"/>
      <c r="B411" s="126" t="s">
        <v>98</v>
      </c>
      <c r="C411" s="126">
        <v>4000</v>
      </c>
      <c r="D411" s="126">
        <v>6</v>
      </c>
      <c r="E411" s="126">
        <v>55</v>
      </c>
      <c r="F411" s="144">
        <v>0.85785479238392326</v>
      </c>
    </row>
    <row r="412" spans="1:6" x14ac:dyDescent="0.25">
      <c r="A412" s="143"/>
      <c r="B412" s="126" t="s">
        <v>98</v>
      </c>
      <c r="C412" s="126">
        <v>4400</v>
      </c>
      <c r="D412" s="126">
        <v>6</v>
      </c>
      <c r="E412" s="126">
        <v>55</v>
      </c>
      <c r="F412" s="144">
        <v>0.75718708536045998</v>
      </c>
    </row>
    <row r="413" spans="1:6" x14ac:dyDescent="0.25">
      <c r="A413" s="143"/>
      <c r="B413" s="126" t="s">
        <v>98</v>
      </c>
      <c r="C413" s="126">
        <v>4800</v>
      </c>
      <c r="D413" s="126">
        <v>6</v>
      </c>
      <c r="E413" s="126">
        <v>55</v>
      </c>
      <c r="F413" s="144">
        <v>0.68058076225045372</v>
      </c>
    </row>
    <row r="414" spans="1:6" x14ac:dyDescent="0.25">
      <c r="A414" s="143"/>
      <c r="B414" s="126" t="s">
        <v>98</v>
      </c>
      <c r="C414" s="126">
        <v>5200</v>
      </c>
      <c r="D414" s="126">
        <v>6</v>
      </c>
      <c r="E414" s="126">
        <v>55</v>
      </c>
      <c r="F414" s="144">
        <v>0.59253789889014519</v>
      </c>
    </row>
    <row r="415" spans="1:6" x14ac:dyDescent="0.25">
      <c r="A415" s="143"/>
      <c r="B415" s="126" t="s">
        <v>98</v>
      </c>
      <c r="C415" s="126">
        <v>5600</v>
      </c>
      <c r="D415" s="126">
        <v>6</v>
      </c>
      <c r="E415" s="126">
        <v>55</v>
      </c>
      <c r="F415" s="144">
        <v>0.54016620498614953</v>
      </c>
    </row>
    <row r="416" spans="1:6" x14ac:dyDescent="0.25">
      <c r="A416" s="143"/>
      <c r="B416" s="126" t="s">
        <v>98</v>
      </c>
      <c r="C416" s="126">
        <v>6000</v>
      </c>
      <c r="D416" s="126">
        <v>6</v>
      </c>
      <c r="E416" s="126">
        <v>55</v>
      </c>
      <c r="F416" s="144">
        <v>0.46164053965296542</v>
      </c>
    </row>
    <row r="417" spans="1:6" x14ac:dyDescent="0.25">
      <c r="A417" s="143"/>
      <c r="B417" s="126" t="s">
        <v>98</v>
      </c>
      <c r="C417" s="126">
        <v>6400</v>
      </c>
      <c r="D417" s="126">
        <v>6</v>
      </c>
      <c r="E417" s="126">
        <v>55</v>
      </c>
      <c r="F417" s="144">
        <v>0.43302950815547292</v>
      </c>
    </row>
    <row r="418" spans="1:6" x14ac:dyDescent="0.25">
      <c r="A418" s="143"/>
      <c r="B418" s="126" t="s">
        <v>98</v>
      </c>
      <c r="C418" s="126">
        <v>6800</v>
      </c>
      <c r="D418" s="126">
        <v>6</v>
      </c>
      <c r="E418" s="126">
        <v>55</v>
      </c>
      <c r="F418" s="144">
        <v>0.40777619724988151</v>
      </c>
    </row>
    <row r="419" spans="1:6" x14ac:dyDescent="0.25">
      <c r="A419" s="143"/>
      <c r="B419" s="126" t="s">
        <v>98</v>
      </c>
      <c r="C419" s="126">
        <v>7200</v>
      </c>
      <c r="D419" s="126">
        <v>6</v>
      </c>
      <c r="E419" s="126">
        <v>55</v>
      </c>
      <c r="F419" s="144"/>
    </row>
    <row r="420" spans="1:6" x14ac:dyDescent="0.25">
      <c r="A420" s="143"/>
      <c r="B420" s="126" t="s">
        <v>98</v>
      </c>
      <c r="C420" s="126">
        <v>7600</v>
      </c>
      <c r="D420" s="126">
        <v>6</v>
      </c>
      <c r="E420" s="126">
        <v>55</v>
      </c>
      <c r="F420" s="144"/>
    </row>
    <row r="421" spans="1:6" x14ac:dyDescent="0.25">
      <c r="A421" s="143"/>
      <c r="B421" s="126" t="s">
        <v>98</v>
      </c>
      <c r="C421" s="126">
        <v>8000</v>
      </c>
      <c r="D421" s="126">
        <v>6</v>
      </c>
      <c r="E421" s="126">
        <v>55</v>
      </c>
      <c r="F421" s="144"/>
    </row>
    <row r="422" spans="1:6" x14ac:dyDescent="0.25">
      <c r="A422" s="143"/>
      <c r="B422" s="126" t="s">
        <v>98</v>
      </c>
      <c r="C422" s="126">
        <v>8400</v>
      </c>
      <c r="D422" s="126">
        <v>6</v>
      </c>
      <c r="E422" s="126">
        <v>55</v>
      </c>
      <c r="F422" s="144"/>
    </row>
    <row r="423" spans="1:6" x14ac:dyDescent="0.25">
      <c r="A423" s="143"/>
      <c r="B423" s="126" t="s">
        <v>99</v>
      </c>
      <c r="C423" s="126">
        <v>400</v>
      </c>
      <c r="D423" s="126">
        <v>3</v>
      </c>
      <c r="E423" s="126">
        <v>70</v>
      </c>
      <c r="F423" s="144">
        <v>0.9268884722161661</v>
      </c>
    </row>
    <row r="424" spans="1:6" x14ac:dyDescent="0.25">
      <c r="A424" s="143"/>
      <c r="B424" s="126" t="s">
        <v>99</v>
      </c>
      <c r="C424" s="126">
        <v>800</v>
      </c>
      <c r="D424" s="126">
        <v>3</v>
      </c>
      <c r="E424" s="126">
        <v>70</v>
      </c>
      <c r="F424" s="144">
        <v>0.9481481481481483</v>
      </c>
    </row>
    <row r="425" spans="1:6" x14ac:dyDescent="0.25">
      <c r="A425" s="143"/>
      <c r="B425" s="126" t="s">
        <v>99</v>
      </c>
      <c r="C425" s="126">
        <v>1200</v>
      </c>
      <c r="D425" s="126">
        <v>3</v>
      </c>
      <c r="E425" s="126">
        <v>70</v>
      </c>
      <c r="F425" s="144">
        <v>0.95736342355138226</v>
      </c>
    </row>
    <row r="426" spans="1:6" x14ac:dyDescent="0.25">
      <c r="A426" s="143"/>
      <c r="B426" s="126" t="s">
        <v>99</v>
      </c>
      <c r="C426" s="126">
        <v>1600</v>
      </c>
      <c r="D426" s="126">
        <v>3</v>
      </c>
      <c r="E426" s="126">
        <v>70</v>
      </c>
      <c r="F426" s="144">
        <v>0.96348349338498962</v>
      </c>
    </row>
    <row r="427" spans="1:6" x14ac:dyDescent="0.25">
      <c r="A427" s="143"/>
      <c r="B427" s="126" t="s">
        <v>99</v>
      </c>
      <c r="C427" s="126">
        <v>2000</v>
      </c>
      <c r="D427" s="126">
        <v>3</v>
      </c>
      <c r="E427" s="126">
        <v>70</v>
      </c>
      <c r="F427" s="144">
        <v>0.96850913895617707</v>
      </c>
    </row>
    <row r="428" spans="1:6" x14ac:dyDescent="0.25">
      <c r="A428" s="143"/>
      <c r="B428" s="126" t="s">
        <v>99</v>
      </c>
      <c r="C428" s="126">
        <v>2400</v>
      </c>
      <c r="D428" s="126">
        <v>3</v>
      </c>
      <c r="E428" s="126">
        <v>70</v>
      </c>
      <c r="F428" s="144">
        <v>0.97061636478672231</v>
      </c>
    </row>
    <row r="429" spans="1:6" x14ac:dyDescent="0.25">
      <c r="A429" s="143"/>
      <c r="B429" s="126" t="s">
        <v>99</v>
      </c>
      <c r="C429" s="126">
        <v>2800</v>
      </c>
      <c r="D429" s="126">
        <v>3</v>
      </c>
      <c r="E429" s="126">
        <v>70</v>
      </c>
      <c r="F429" s="144">
        <v>0.7951695188892477</v>
      </c>
    </row>
    <row r="430" spans="1:6" x14ac:dyDescent="0.25">
      <c r="A430" s="143"/>
      <c r="B430" s="126" t="s">
        <v>99</v>
      </c>
      <c r="C430" s="126">
        <v>3200</v>
      </c>
      <c r="D430" s="126">
        <v>3</v>
      </c>
      <c r="E430" s="126">
        <v>70</v>
      </c>
      <c r="F430" s="144">
        <v>0.709206780911113</v>
      </c>
    </row>
    <row r="431" spans="1:6" x14ac:dyDescent="0.25">
      <c r="A431" s="143"/>
      <c r="B431" s="126" t="s">
        <v>99</v>
      </c>
      <c r="C431" s="126">
        <v>3600</v>
      </c>
      <c r="D431" s="126">
        <v>3</v>
      </c>
      <c r="E431" s="126">
        <v>70</v>
      </c>
      <c r="F431" s="144">
        <v>0.57421911373676959</v>
      </c>
    </row>
    <row r="432" spans="1:6" x14ac:dyDescent="0.25">
      <c r="A432" s="143"/>
      <c r="B432" s="126" t="s">
        <v>99</v>
      </c>
      <c r="C432" s="126">
        <v>4000</v>
      </c>
      <c r="D432" s="126">
        <v>3</v>
      </c>
      <c r="E432" s="126">
        <v>70</v>
      </c>
      <c r="F432" s="144">
        <v>0.46925227778517492</v>
      </c>
    </row>
    <row r="433" spans="1:6" x14ac:dyDescent="0.25">
      <c r="A433" s="143"/>
      <c r="B433" s="126" t="s">
        <v>99</v>
      </c>
      <c r="C433" s="126">
        <v>4400</v>
      </c>
      <c r="D433" s="126">
        <v>3</v>
      </c>
      <c r="E433" s="126">
        <v>70</v>
      </c>
      <c r="F433" s="144">
        <v>0.4275984077841663</v>
      </c>
    </row>
    <row r="434" spans="1:6" x14ac:dyDescent="0.25">
      <c r="A434" s="143"/>
      <c r="B434" s="126" t="s">
        <v>99</v>
      </c>
      <c r="C434" s="126">
        <v>4800</v>
      </c>
      <c r="D434" s="126">
        <v>3</v>
      </c>
      <c r="E434" s="126">
        <v>70</v>
      </c>
      <c r="F434" s="144">
        <v>0.34598251113677608</v>
      </c>
    </row>
    <row r="435" spans="1:6" x14ac:dyDescent="0.25">
      <c r="A435" s="143"/>
      <c r="B435" s="126" t="s">
        <v>99</v>
      </c>
      <c r="C435" s="126">
        <v>5200</v>
      </c>
      <c r="D435" s="126">
        <v>3</v>
      </c>
      <c r="E435" s="126">
        <v>70</v>
      </c>
      <c r="F435" s="144"/>
    </row>
    <row r="436" spans="1:6" x14ac:dyDescent="0.25">
      <c r="A436" s="143"/>
      <c r="B436" s="126" t="s">
        <v>99</v>
      </c>
      <c r="C436" s="126">
        <v>5600</v>
      </c>
      <c r="D436" s="126">
        <v>3</v>
      </c>
      <c r="E436" s="126">
        <v>70</v>
      </c>
      <c r="F436" s="144"/>
    </row>
    <row r="437" spans="1:6" x14ac:dyDescent="0.25">
      <c r="A437" s="143"/>
      <c r="B437" s="126" t="s">
        <v>99</v>
      </c>
      <c r="C437" s="126">
        <v>6000</v>
      </c>
      <c r="D437" s="126">
        <v>3</v>
      </c>
      <c r="E437" s="126">
        <v>70</v>
      </c>
      <c r="F437" s="144"/>
    </row>
    <row r="438" spans="1:6" x14ac:dyDescent="0.25">
      <c r="A438" s="143"/>
      <c r="B438" s="126" t="s">
        <v>99</v>
      </c>
      <c r="C438" s="126">
        <v>6400</v>
      </c>
      <c r="D438" s="126">
        <v>3</v>
      </c>
      <c r="E438" s="126">
        <v>70</v>
      </c>
      <c r="F438" s="144"/>
    </row>
    <row r="439" spans="1:6" x14ac:dyDescent="0.25">
      <c r="A439" s="143"/>
      <c r="B439" s="126" t="s">
        <v>99</v>
      </c>
      <c r="C439" s="126">
        <v>6800</v>
      </c>
      <c r="D439" s="126">
        <v>3</v>
      </c>
      <c r="E439" s="126">
        <v>70</v>
      </c>
      <c r="F439" s="144"/>
    </row>
    <row r="440" spans="1:6" x14ac:dyDescent="0.25">
      <c r="A440" s="143"/>
      <c r="B440" s="126" t="s">
        <v>99</v>
      </c>
      <c r="C440" s="126">
        <v>7200</v>
      </c>
      <c r="D440" s="126">
        <v>3</v>
      </c>
      <c r="E440" s="126">
        <v>70</v>
      </c>
      <c r="F440" s="144"/>
    </row>
    <row r="441" spans="1:6" x14ac:dyDescent="0.25">
      <c r="A441" s="143"/>
      <c r="B441" s="126" t="s">
        <v>99</v>
      </c>
      <c r="C441" s="126">
        <v>7600</v>
      </c>
      <c r="D441" s="126">
        <v>3</v>
      </c>
      <c r="E441" s="126">
        <v>70</v>
      </c>
      <c r="F441" s="144"/>
    </row>
    <row r="442" spans="1:6" x14ac:dyDescent="0.25">
      <c r="A442" s="143"/>
      <c r="B442" s="126" t="s">
        <v>99</v>
      </c>
      <c r="C442" s="126">
        <v>8000</v>
      </c>
      <c r="D442" s="126">
        <v>3</v>
      </c>
      <c r="E442" s="126">
        <v>70</v>
      </c>
      <c r="F442" s="144"/>
    </row>
    <row r="443" spans="1:6" x14ac:dyDescent="0.25">
      <c r="A443" s="143"/>
      <c r="B443" s="126" t="s">
        <v>99</v>
      </c>
      <c r="C443" s="126">
        <v>8400</v>
      </c>
      <c r="D443" s="126">
        <v>3</v>
      </c>
      <c r="E443" s="126">
        <v>70</v>
      </c>
      <c r="F443" s="144"/>
    </row>
    <row r="444" spans="1:6" x14ac:dyDescent="0.25">
      <c r="A444" s="143"/>
      <c r="B444" s="126" t="s">
        <v>100</v>
      </c>
      <c r="C444" s="126">
        <v>400</v>
      </c>
      <c r="D444" s="126">
        <v>4</v>
      </c>
      <c r="E444" s="126">
        <v>70</v>
      </c>
      <c r="F444" s="144">
        <v>0.92722277940086339</v>
      </c>
    </row>
    <row r="445" spans="1:6" x14ac:dyDescent="0.25">
      <c r="A445" s="143"/>
      <c r="B445" s="126" t="s">
        <v>100</v>
      </c>
      <c r="C445" s="126">
        <v>800</v>
      </c>
      <c r="D445" s="126">
        <v>4</v>
      </c>
      <c r="E445" s="126">
        <v>70</v>
      </c>
      <c r="F445" s="144">
        <v>0.9481481481481483</v>
      </c>
    </row>
    <row r="446" spans="1:6" x14ac:dyDescent="0.25">
      <c r="A446" s="143"/>
      <c r="B446" s="126" t="s">
        <v>100</v>
      </c>
      <c r="C446" s="126">
        <v>1200</v>
      </c>
      <c r="D446" s="126">
        <v>4</v>
      </c>
      <c r="E446" s="126">
        <v>70</v>
      </c>
      <c r="F446" s="144">
        <v>0.95736342355138226</v>
      </c>
    </row>
    <row r="447" spans="1:6" x14ac:dyDescent="0.25">
      <c r="A447" s="143"/>
      <c r="B447" s="126" t="s">
        <v>100</v>
      </c>
      <c r="C447" s="126">
        <v>1600</v>
      </c>
      <c r="D447" s="126">
        <v>4</v>
      </c>
      <c r="E447" s="126">
        <v>70</v>
      </c>
      <c r="F447" s="144">
        <v>0.96348349338498962</v>
      </c>
    </row>
    <row r="448" spans="1:6" x14ac:dyDescent="0.25">
      <c r="A448" s="143"/>
      <c r="B448" s="126" t="s">
        <v>100</v>
      </c>
      <c r="C448" s="126">
        <v>2000</v>
      </c>
      <c r="D448" s="126">
        <v>4</v>
      </c>
      <c r="E448" s="126">
        <v>70</v>
      </c>
      <c r="F448" s="144">
        <v>0.96850913895617707</v>
      </c>
    </row>
    <row r="449" spans="1:6" x14ac:dyDescent="0.25">
      <c r="A449" s="143"/>
      <c r="B449" s="126" t="s">
        <v>100</v>
      </c>
      <c r="C449" s="126">
        <v>2400</v>
      </c>
      <c r="D449" s="126">
        <v>4</v>
      </c>
      <c r="E449" s="126">
        <v>70</v>
      </c>
      <c r="F449" s="144">
        <v>0.97052808145608649</v>
      </c>
    </row>
    <row r="450" spans="1:6" x14ac:dyDescent="0.25">
      <c r="A450" s="143"/>
      <c r="B450" s="126" t="s">
        <v>100</v>
      </c>
      <c r="C450" s="126">
        <v>2800</v>
      </c>
      <c r="D450" s="126">
        <v>4</v>
      </c>
      <c r="E450" s="126">
        <v>70</v>
      </c>
      <c r="F450" s="144">
        <v>0.97332902809170185</v>
      </c>
    </row>
    <row r="451" spans="1:6" x14ac:dyDescent="0.25">
      <c r="A451" s="143"/>
      <c r="B451" s="126" t="s">
        <v>100</v>
      </c>
      <c r="C451" s="126">
        <v>3200</v>
      </c>
      <c r="D451" s="126">
        <v>4</v>
      </c>
      <c r="E451" s="126">
        <v>70</v>
      </c>
      <c r="F451" s="144">
        <v>0.97587959388288992</v>
      </c>
    </row>
    <row r="452" spans="1:6" x14ac:dyDescent="0.25">
      <c r="A452" s="143"/>
      <c r="B452" s="126" t="s">
        <v>100</v>
      </c>
      <c r="C452" s="126">
        <v>3600</v>
      </c>
      <c r="D452" s="126">
        <v>4</v>
      </c>
      <c r="E452" s="126">
        <v>70</v>
      </c>
      <c r="F452" s="144">
        <v>0.76707396562962349</v>
      </c>
    </row>
    <row r="453" spans="1:6" x14ac:dyDescent="0.25">
      <c r="A453" s="143"/>
      <c r="B453" s="126" t="s">
        <v>100</v>
      </c>
      <c r="C453" s="126">
        <v>4000</v>
      </c>
      <c r="D453" s="126">
        <v>4</v>
      </c>
      <c r="E453" s="126">
        <v>70</v>
      </c>
      <c r="F453" s="144">
        <v>0.69160976166473287</v>
      </c>
    </row>
    <row r="454" spans="1:6" x14ac:dyDescent="0.25">
      <c r="A454" s="143"/>
      <c r="B454" s="126" t="s">
        <v>100</v>
      </c>
      <c r="C454" s="126">
        <v>4400</v>
      </c>
      <c r="D454" s="126">
        <v>4</v>
      </c>
      <c r="E454" s="126">
        <v>70</v>
      </c>
      <c r="F454" s="144">
        <v>0.59672711189739047</v>
      </c>
    </row>
    <row r="455" spans="1:6" x14ac:dyDescent="0.25">
      <c r="A455" s="143"/>
      <c r="B455" s="126" t="s">
        <v>100</v>
      </c>
      <c r="C455" s="126">
        <v>4800</v>
      </c>
      <c r="D455" s="126">
        <v>4</v>
      </c>
      <c r="E455" s="126">
        <v>70</v>
      </c>
      <c r="F455" s="144">
        <v>0.532090414123082</v>
      </c>
    </row>
    <row r="456" spans="1:6" x14ac:dyDescent="0.25">
      <c r="A456" s="143"/>
      <c r="B456" s="126" t="s">
        <v>100</v>
      </c>
      <c r="C456" s="126">
        <v>5200</v>
      </c>
      <c r="D456" s="126">
        <v>4</v>
      </c>
      <c r="E456" s="126">
        <v>70</v>
      </c>
      <c r="F456" s="144">
        <v>0.45194090003614917</v>
      </c>
    </row>
    <row r="457" spans="1:6" x14ac:dyDescent="0.25">
      <c r="A457" s="143"/>
      <c r="B457" s="126" t="s">
        <v>100</v>
      </c>
      <c r="C457" s="126">
        <v>5600</v>
      </c>
      <c r="D457" s="126">
        <v>4</v>
      </c>
      <c r="E457" s="126">
        <v>70</v>
      </c>
      <c r="F457" s="144">
        <v>0.40980095382242909</v>
      </c>
    </row>
    <row r="458" spans="1:6" x14ac:dyDescent="0.25">
      <c r="A458" s="143"/>
      <c r="B458" s="126" t="s">
        <v>100</v>
      </c>
      <c r="C458" s="126">
        <v>6000</v>
      </c>
      <c r="D458" s="126">
        <v>4</v>
      </c>
      <c r="E458" s="126">
        <v>70</v>
      </c>
      <c r="F458" s="144">
        <v>0.35655163631733106</v>
      </c>
    </row>
    <row r="459" spans="1:6" x14ac:dyDescent="0.25">
      <c r="A459" s="143"/>
      <c r="B459" s="126" t="s">
        <v>100</v>
      </c>
      <c r="C459" s="126">
        <v>6400</v>
      </c>
      <c r="D459" s="126">
        <v>4</v>
      </c>
      <c r="E459" s="126">
        <v>70</v>
      </c>
      <c r="F459" s="144"/>
    </row>
    <row r="460" spans="1:6" x14ac:dyDescent="0.25">
      <c r="A460" s="143"/>
      <c r="B460" s="126" t="s">
        <v>100</v>
      </c>
      <c r="C460" s="126">
        <v>6800</v>
      </c>
      <c r="D460" s="126">
        <v>4</v>
      </c>
      <c r="E460" s="126">
        <v>70</v>
      </c>
      <c r="F460" s="144"/>
    </row>
    <row r="461" spans="1:6" x14ac:dyDescent="0.25">
      <c r="A461" s="143"/>
      <c r="B461" s="126" t="s">
        <v>100</v>
      </c>
      <c r="C461" s="126">
        <v>7200</v>
      </c>
      <c r="D461" s="126">
        <v>4</v>
      </c>
      <c r="E461" s="126">
        <v>70</v>
      </c>
      <c r="F461" s="144"/>
    </row>
    <row r="462" spans="1:6" x14ac:dyDescent="0.25">
      <c r="A462" s="143"/>
      <c r="B462" s="126" t="s">
        <v>100</v>
      </c>
      <c r="C462" s="126">
        <v>7600</v>
      </c>
      <c r="D462" s="126">
        <v>4</v>
      </c>
      <c r="E462" s="126">
        <v>70</v>
      </c>
      <c r="F462" s="144"/>
    </row>
    <row r="463" spans="1:6" x14ac:dyDescent="0.25">
      <c r="A463" s="143"/>
      <c r="B463" s="126" t="s">
        <v>100</v>
      </c>
      <c r="C463" s="126">
        <v>8000</v>
      </c>
      <c r="D463" s="126">
        <v>4</v>
      </c>
      <c r="E463" s="126">
        <v>70</v>
      </c>
      <c r="F463" s="144"/>
    </row>
    <row r="464" spans="1:6" x14ac:dyDescent="0.25">
      <c r="A464" s="143"/>
      <c r="B464" s="126" t="s">
        <v>100</v>
      </c>
      <c r="C464" s="126">
        <v>8400</v>
      </c>
      <c r="D464" s="126">
        <v>4</v>
      </c>
      <c r="E464" s="126">
        <v>70</v>
      </c>
      <c r="F464" s="144"/>
    </row>
    <row r="465" spans="1:6" x14ac:dyDescent="0.25">
      <c r="A465" s="143"/>
      <c r="B465" s="126" t="s">
        <v>101</v>
      </c>
      <c r="C465" s="126">
        <v>400</v>
      </c>
      <c r="D465" s="126">
        <v>5</v>
      </c>
      <c r="E465" s="126">
        <v>70</v>
      </c>
      <c r="F465" s="144">
        <v>0.92701928807104761</v>
      </c>
    </row>
    <row r="466" spans="1:6" x14ac:dyDescent="0.25">
      <c r="A466" s="143"/>
      <c r="B466" s="126" t="s">
        <v>101</v>
      </c>
      <c r="C466" s="126">
        <v>800</v>
      </c>
      <c r="D466" s="126">
        <v>5</v>
      </c>
      <c r="E466" s="126">
        <v>70</v>
      </c>
      <c r="F466" s="144">
        <v>0.9481481481481483</v>
      </c>
    </row>
    <row r="467" spans="1:6" x14ac:dyDescent="0.25">
      <c r="A467" s="143"/>
      <c r="B467" s="126" t="s">
        <v>101</v>
      </c>
      <c r="C467" s="126">
        <v>1200</v>
      </c>
      <c r="D467" s="126">
        <v>5</v>
      </c>
      <c r="E467" s="126">
        <v>70</v>
      </c>
      <c r="F467" s="144">
        <v>0.95736342355138226</v>
      </c>
    </row>
    <row r="468" spans="1:6" x14ac:dyDescent="0.25">
      <c r="A468" s="143"/>
      <c r="B468" s="126" t="s">
        <v>101</v>
      </c>
      <c r="C468" s="126">
        <v>1600</v>
      </c>
      <c r="D468" s="126">
        <v>5</v>
      </c>
      <c r="E468" s="126">
        <v>70</v>
      </c>
      <c r="F468" s="144">
        <v>0.96348349338498962</v>
      </c>
    </row>
    <row r="469" spans="1:6" x14ac:dyDescent="0.25">
      <c r="A469" s="143"/>
      <c r="B469" s="126" t="s">
        <v>101</v>
      </c>
      <c r="C469" s="126">
        <v>2000</v>
      </c>
      <c r="D469" s="126">
        <v>5</v>
      </c>
      <c r="E469" s="126">
        <v>70</v>
      </c>
      <c r="F469" s="144">
        <v>0.96850913895617707</v>
      </c>
    </row>
    <row r="470" spans="1:6" x14ac:dyDescent="0.25">
      <c r="A470" s="143"/>
      <c r="B470" s="126" t="s">
        <v>101</v>
      </c>
      <c r="C470" s="126">
        <v>2400</v>
      </c>
      <c r="D470" s="126">
        <v>5</v>
      </c>
      <c r="E470" s="126">
        <v>70</v>
      </c>
      <c r="F470" s="144">
        <v>0.97052808145608649</v>
      </c>
    </row>
    <row r="471" spans="1:6" x14ac:dyDescent="0.25">
      <c r="A471" s="143"/>
      <c r="B471" s="126" t="s">
        <v>101</v>
      </c>
      <c r="C471" s="126">
        <v>2800</v>
      </c>
      <c r="D471" s="126">
        <v>5</v>
      </c>
      <c r="E471" s="126">
        <v>70</v>
      </c>
      <c r="F471" s="144">
        <v>0.97332902809170185</v>
      </c>
    </row>
    <row r="472" spans="1:6" x14ac:dyDescent="0.25">
      <c r="A472" s="143"/>
      <c r="B472" s="126" t="s">
        <v>101</v>
      </c>
      <c r="C472" s="126">
        <v>3200</v>
      </c>
      <c r="D472" s="126">
        <v>5</v>
      </c>
      <c r="E472" s="126">
        <v>70</v>
      </c>
      <c r="F472" s="144">
        <v>0.97590264252705339</v>
      </c>
    </row>
    <row r="473" spans="1:6" x14ac:dyDescent="0.25">
      <c r="A473" s="143"/>
      <c r="B473" s="126" t="s">
        <v>101</v>
      </c>
      <c r="C473" s="126">
        <v>3600</v>
      </c>
      <c r="D473" s="126">
        <v>5</v>
      </c>
      <c r="E473" s="126">
        <v>70</v>
      </c>
      <c r="F473" s="144">
        <v>0.97817967367800285</v>
      </c>
    </row>
    <row r="474" spans="1:6" x14ac:dyDescent="0.25">
      <c r="A474" s="143"/>
      <c r="B474" s="126" t="s">
        <v>101</v>
      </c>
      <c r="C474" s="126">
        <v>4000</v>
      </c>
      <c r="D474" s="126">
        <v>5</v>
      </c>
      <c r="E474" s="126">
        <v>70</v>
      </c>
      <c r="F474" s="144">
        <v>0.85005611245316037</v>
      </c>
    </row>
    <row r="475" spans="1:6" x14ac:dyDescent="0.25">
      <c r="A475" s="143"/>
      <c r="B475" s="126" t="s">
        <v>101</v>
      </c>
      <c r="C475" s="126">
        <v>4400</v>
      </c>
      <c r="D475" s="126">
        <v>5</v>
      </c>
      <c r="E475" s="126">
        <v>70</v>
      </c>
      <c r="F475" s="144">
        <v>0.75718708536045998</v>
      </c>
    </row>
    <row r="476" spans="1:6" x14ac:dyDescent="0.25">
      <c r="A476" s="143"/>
      <c r="B476" s="126" t="s">
        <v>101</v>
      </c>
      <c r="C476" s="126">
        <v>4800</v>
      </c>
      <c r="D476" s="126">
        <v>5</v>
      </c>
      <c r="E476" s="126">
        <v>70</v>
      </c>
      <c r="F476" s="144">
        <v>0.68058076225045372</v>
      </c>
    </row>
    <row r="477" spans="1:6" x14ac:dyDescent="0.25">
      <c r="A477" s="143"/>
      <c r="B477" s="126" t="s">
        <v>101</v>
      </c>
      <c r="C477" s="126">
        <v>5200</v>
      </c>
      <c r="D477" s="126">
        <v>5</v>
      </c>
      <c r="E477" s="126">
        <v>70</v>
      </c>
      <c r="F477" s="144">
        <v>0.60976641516109442</v>
      </c>
    </row>
    <row r="478" spans="1:6" x14ac:dyDescent="0.25">
      <c r="A478" s="143"/>
      <c r="B478" s="126" t="s">
        <v>101</v>
      </c>
      <c r="C478" s="126">
        <v>5600</v>
      </c>
      <c r="D478" s="126">
        <v>5</v>
      </c>
      <c r="E478" s="126">
        <v>70</v>
      </c>
      <c r="F478" s="144">
        <v>0.54016620498614953</v>
      </c>
    </row>
    <row r="479" spans="1:6" x14ac:dyDescent="0.25">
      <c r="A479" s="143"/>
      <c r="B479" s="126" t="s">
        <v>101</v>
      </c>
      <c r="C479" s="126">
        <v>6000</v>
      </c>
      <c r="D479" s="126">
        <v>5</v>
      </c>
      <c r="E479" s="126">
        <v>70</v>
      </c>
      <c r="F479" s="144">
        <v>0.50305950793193355</v>
      </c>
    </row>
    <row r="480" spans="1:6" x14ac:dyDescent="0.25">
      <c r="A480" s="143"/>
      <c r="B480" s="126" t="s">
        <v>101</v>
      </c>
      <c r="C480" s="126">
        <v>6400</v>
      </c>
      <c r="D480" s="126">
        <v>5</v>
      </c>
      <c r="E480" s="126">
        <v>70</v>
      </c>
      <c r="F480" s="144">
        <v>0.45403936517521842</v>
      </c>
    </row>
    <row r="481" spans="1:6" x14ac:dyDescent="0.25">
      <c r="A481" s="143"/>
      <c r="B481" s="126" t="s">
        <v>101</v>
      </c>
      <c r="C481" s="126">
        <v>6800</v>
      </c>
      <c r="D481" s="126">
        <v>5</v>
      </c>
      <c r="E481" s="126">
        <v>70</v>
      </c>
      <c r="F481" s="144">
        <v>0.40990990990991</v>
      </c>
    </row>
    <row r="482" spans="1:6" x14ac:dyDescent="0.25">
      <c r="A482" s="143"/>
      <c r="B482" s="126" t="s">
        <v>101</v>
      </c>
      <c r="C482" s="126">
        <v>7200</v>
      </c>
      <c r="D482" s="126">
        <v>5</v>
      </c>
      <c r="E482" s="126">
        <v>70</v>
      </c>
      <c r="F482" s="144"/>
    </row>
    <row r="483" spans="1:6" x14ac:dyDescent="0.25">
      <c r="A483" s="143"/>
      <c r="B483" s="126" t="s">
        <v>101</v>
      </c>
      <c r="C483" s="126">
        <v>7600</v>
      </c>
      <c r="D483" s="126">
        <v>5</v>
      </c>
      <c r="E483" s="126">
        <v>70</v>
      </c>
      <c r="F483" s="144"/>
    </row>
    <row r="484" spans="1:6" x14ac:dyDescent="0.25">
      <c r="A484" s="143"/>
      <c r="B484" s="126" t="s">
        <v>101</v>
      </c>
      <c r="C484" s="126">
        <v>8000</v>
      </c>
      <c r="D484" s="126">
        <v>5</v>
      </c>
      <c r="E484" s="126">
        <v>70</v>
      </c>
      <c r="F484" s="144"/>
    </row>
    <row r="485" spans="1:6" x14ac:dyDescent="0.25">
      <c r="A485" s="143"/>
      <c r="B485" s="126" t="s">
        <v>101</v>
      </c>
      <c r="C485" s="126">
        <v>8400</v>
      </c>
      <c r="D485" s="126">
        <v>5</v>
      </c>
      <c r="E485" s="126">
        <v>70</v>
      </c>
      <c r="F485" s="144"/>
    </row>
    <row r="486" spans="1:6" x14ac:dyDescent="0.25">
      <c r="A486" s="143"/>
      <c r="B486" s="126" t="s">
        <v>102</v>
      </c>
      <c r="C486" s="126">
        <v>400</v>
      </c>
      <c r="D486" s="126">
        <v>6</v>
      </c>
      <c r="E486" s="126">
        <v>70</v>
      </c>
      <c r="F486" s="144">
        <v>0.92725184959083717</v>
      </c>
    </row>
    <row r="487" spans="1:6" x14ac:dyDescent="0.25">
      <c r="A487" s="143"/>
      <c r="B487" s="126" t="s">
        <v>102</v>
      </c>
      <c r="C487" s="126">
        <v>800</v>
      </c>
      <c r="D487" s="126">
        <v>6</v>
      </c>
      <c r="E487" s="126">
        <v>70</v>
      </c>
      <c r="F487" s="144">
        <v>0.9481481481481483</v>
      </c>
    </row>
    <row r="488" spans="1:6" x14ac:dyDescent="0.25">
      <c r="A488" s="143"/>
      <c r="B488" s="126" t="s">
        <v>102</v>
      </c>
      <c r="C488" s="126">
        <v>1200</v>
      </c>
      <c r="D488" s="126">
        <v>6</v>
      </c>
      <c r="E488" s="126">
        <v>70</v>
      </c>
      <c r="F488" s="144">
        <v>0.95736342355138226</v>
      </c>
    </row>
    <row r="489" spans="1:6" x14ac:dyDescent="0.25">
      <c r="A489" s="143"/>
      <c r="B489" s="126" t="s">
        <v>102</v>
      </c>
      <c r="C489" s="126">
        <v>1600</v>
      </c>
      <c r="D489" s="126">
        <v>6</v>
      </c>
      <c r="E489" s="126">
        <v>70</v>
      </c>
      <c r="F489" s="144">
        <v>0.96348349338498962</v>
      </c>
    </row>
    <row r="490" spans="1:6" x14ac:dyDescent="0.25">
      <c r="A490" s="143"/>
      <c r="B490" s="126" t="s">
        <v>102</v>
      </c>
      <c r="C490" s="126">
        <v>2000</v>
      </c>
      <c r="D490" s="126">
        <v>6</v>
      </c>
      <c r="E490" s="126">
        <v>70</v>
      </c>
      <c r="F490" s="144">
        <v>0.96850913895617707</v>
      </c>
    </row>
    <row r="491" spans="1:6" x14ac:dyDescent="0.25">
      <c r="A491" s="143"/>
      <c r="B491" s="126" t="s">
        <v>102</v>
      </c>
      <c r="C491" s="126">
        <v>2400</v>
      </c>
      <c r="D491" s="126">
        <v>6</v>
      </c>
      <c r="E491" s="126">
        <v>70</v>
      </c>
      <c r="F491" s="144">
        <v>0.97052808145608649</v>
      </c>
    </row>
    <row r="492" spans="1:6" x14ac:dyDescent="0.25">
      <c r="A492" s="143"/>
      <c r="B492" s="126" t="s">
        <v>102</v>
      </c>
      <c r="C492" s="126">
        <v>2800</v>
      </c>
      <c r="D492" s="126">
        <v>6</v>
      </c>
      <c r="E492" s="126">
        <v>70</v>
      </c>
      <c r="F492" s="144">
        <v>0.97332902809170185</v>
      </c>
    </row>
    <row r="493" spans="1:6" x14ac:dyDescent="0.25">
      <c r="A493" s="143"/>
      <c r="B493" s="126" t="s">
        <v>102</v>
      </c>
      <c r="C493" s="126">
        <v>3200</v>
      </c>
      <c r="D493" s="126">
        <v>6</v>
      </c>
      <c r="E493" s="126">
        <v>70</v>
      </c>
      <c r="F493" s="144">
        <v>0.97590264252705339</v>
      </c>
    </row>
    <row r="494" spans="1:6" x14ac:dyDescent="0.25">
      <c r="A494" s="143"/>
      <c r="B494" s="126" t="s">
        <v>102</v>
      </c>
      <c r="C494" s="126">
        <v>3600</v>
      </c>
      <c r="D494" s="126">
        <v>6</v>
      </c>
      <c r="E494" s="126">
        <v>70</v>
      </c>
      <c r="F494" s="144">
        <v>0.97817967367800285</v>
      </c>
    </row>
    <row r="495" spans="1:6" x14ac:dyDescent="0.25">
      <c r="A495" s="143"/>
      <c r="B495" s="126" t="s">
        <v>102</v>
      </c>
      <c r="C495" s="126">
        <v>4000</v>
      </c>
      <c r="D495" s="126">
        <v>6</v>
      </c>
      <c r="E495" s="126">
        <v>70</v>
      </c>
      <c r="F495" s="144">
        <v>0.97993266505620769</v>
      </c>
    </row>
    <row r="496" spans="1:6" x14ac:dyDescent="0.25">
      <c r="A496" s="143"/>
      <c r="B496" s="126" t="s">
        <v>102</v>
      </c>
      <c r="C496" s="126">
        <v>4400</v>
      </c>
      <c r="D496" s="126">
        <v>6</v>
      </c>
      <c r="E496" s="126">
        <v>70</v>
      </c>
      <c r="F496" s="144">
        <v>0.98092879256965948</v>
      </c>
    </row>
    <row r="497" spans="1:6" x14ac:dyDescent="0.25">
      <c r="A497" s="143"/>
      <c r="B497" s="126" t="s">
        <v>102</v>
      </c>
      <c r="C497" s="126">
        <v>4800</v>
      </c>
      <c r="D497" s="126">
        <v>6</v>
      </c>
      <c r="E497" s="126">
        <v>70</v>
      </c>
      <c r="F497" s="144">
        <v>0.82065665731727433</v>
      </c>
    </row>
    <row r="498" spans="1:6" x14ac:dyDescent="0.25">
      <c r="A498" s="143"/>
      <c r="B498" s="126" t="s">
        <v>102</v>
      </c>
      <c r="C498" s="126">
        <v>5200</v>
      </c>
      <c r="D498" s="126">
        <v>6</v>
      </c>
      <c r="E498" s="126">
        <v>70</v>
      </c>
      <c r="F498" s="144">
        <v>0.73651907058307775</v>
      </c>
    </row>
    <row r="499" spans="1:6" x14ac:dyDescent="0.25">
      <c r="A499" s="143"/>
      <c r="B499" s="126" t="s">
        <v>102</v>
      </c>
      <c r="C499" s="126">
        <v>5600</v>
      </c>
      <c r="D499" s="126">
        <v>6</v>
      </c>
      <c r="E499" s="126">
        <v>70</v>
      </c>
      <c r="F499" s="144">
        <v>0.66910357826198708</v>
      </c>
    </row>
    <row r="500" spans="1:6" x14ac:dyDescent="0.25">
      <c r="A500" s="143"/>
      <c r="B500" s="126" t="s">
        <v>102</v>
      </c>
      <c r="C500" s="126">
        <v>6000</v>
      </c>
      <c r="D500" s="126">
        <v>6</v>
      </c>
      <c r="E500" s="126">
        <v>70</v>
      </c>
      <c r="F500" s="144">
        <v>0.60225056465179261</v>
      </c>
    </row>
    <row r="501" spans="1:6" x14ac:dyDescent="0.25">
      <c r="A501" s="143"/>
      <c r="B501" s="126" t="s">
        <v>102</v>
      </c>
      <c r="C501" s="126">
        <v>6400</v>
      </c>
      <c r="D501" s="126">
        <v>6</v>
      </c>
      <c r="E501" s="126">
        <v>70</v>
      </c>
      <c r="F501" s="144">
        <v>0.55707572984091636</v>
      </c>
    </row>
    <row r="502" spans="1:6" x14ac:dyDescent="0.25">
      <c r="A502" s="143"/>
      <c r="B502" s="126" t="s">
        <v>102</v>
      </c>
      <c r="C502" s="126">
        <v>6800</v>
      </c>
      <c r="D502" s="126">
        <v>6</v>
      </c>
      <c r="E502" s="126">
        <v>70</v>
      </c>
      <c r="F502" s="144">
        <v>0.53899952584163124</v>
      </c>
    </row>
    <row r="503" spans="1:6" x14ac:dyDescent="0.25">
      <c r="A503" s="143"/>
      <c r="B503" s="126" t="s">
        <v>102</v>
      </c>
      <c r="C503" s="126">
        <v>7200</v>
      </c>
      <c r="D503" s="126">
        <v>6</v>
      </c>
      <c r="E503" s="126">
        <v>70</v>
      </c>
      <c r="F503" s="144">
        <v>0.47620122577513913</v>
      </c>
    </row>
    <row r="504" spans="1:6" x14ac:dyDescent="0.25">
      <c r="A504" s="143"/>
      <c r="B504" s="126" t="s">
        <v>102</v>
      </c>
      <c r="C504" s="126">
        <v>7600</v>
      </c>
      <c r="D504" s="126">
        <v>6</v>
      </c>
      <c r="E504" s="126">
        <v>70</v>
      </c>
      <c r="F504" s="144">
        <v>0.42679504339190882</v>
      </c>
    </row>
    <row r="505" spans="1:6" x14ac:dyDescent="0.25">
      <c r="A505" s="143"/>
      <c r="B505" s="126" t="s">
        <v>102</v>
      </c>
      <c r="C505" s="126">
        <v>8000</v>
      </c>
      <c r="D505" s="126">
        <v>6</v>
      </c>
      <c r="E505" s="126">
        <v>70</v>
      </c>
      <c r="F505" s="144">
        <v>0.38415841584158417</v>
      </c>
    </row>
    <row r="506" spans="1:6" x14ac:dyDescent="0.25">
      <c r="A506" s="143"/>
      <c r="B506" s="126" t="s">
        <v>102</v>
      </c>
      <c r="C506" s="126">
        <v>8400</v>
      </c>
      <c r="D506" s="126">
        <v>6</v>
      </c>
      <c r="E506" s="126">
        <v>70</v>
      </c>
      <c r="F506" s="144"/>
    </row>
    <row r="507" spans="1:6" x14ac:dyDescent="0.25">
      <c r="A507" s="143"/>
      <c r="B507" s="126" t="s">
        <v>103</v>
      </c>
      <c r="C507" s="126">
        <v>400</v>
      </c>
      <c r="D507" s="126">
        <v>3</v>
      </c>
      <c r="E507" s="126">
        <v>85</v>
      </c>
      <c r="F507" s="144">
        <v>0.93677233680722105</v>
      </c>
    </row>
    <row r="508" spans="1:6" x14ac:dyDescent="0.25">
      <c r="A508" s="143"/>
      <c r="B508" s="126" t="s">
        <v>103</v>
      </c>
      <c r="C508" s="126">
        <v>800</v>
      </c>
      <c r="D508" s="126">
        <v>3</v>
      </c>
      <c r="E508" s="126">
        <v>85</v>
      </c>
      <c r="F508" s="144">
        <v>0.95423001949317732</v>
      </c>
    </row>
    <row r="509" spans="1:6" x14ac:dyDescent="0.25">
      <c r="A509" s="143"/>
      <c r="B509" s="126" t="s">
        <v>103</v>
      </c>
      <c r="C509" s="126">
        <v>1200</v>
      </c>
      <c r="D509" s="126">
        <v>3</v>
      </c>
      <c r="E509" s="126">
        <v>85</v>
      </c>
      <c r="F509" s="144">
        <v>0.9643073200241985</v>
      </c>
    </row>
    <row r="510" spans="1:6" x14ac:dyDescent="0.25">
      <c r="A510" s="143"/>
      <c r="B510" s="126" t="s">
        <v>103</v>
      </c>
      <c r="C510" s="126">
        <v>1600</v>
      </c>
      <c r="D510" s="126">
        <v>3</v>
      </c>
      <c r="E510" s="126">
        <v>85</v>
      </c>
      <c r="F510" s="144">
        <v>0.96937724106664469</v>
      </c>
    </row>
    <row r="511" spans="1:6" x14ac:dyDescent="0.25">
      <c r="A511" s="143"/>
      <c r="B511" s="126" t="s">
        <v>103</v>
      </c>
      <c r="C511" s="126">
        <v>2000</v>
      </c>
      <c r="D511" s="126">
        <v>3</v>
      </c>
      <c r="E511" s="126">
        <v>85</v>
      </c>
      <c r="F511" s="144">
        <v>0.97403147392136602</v>
      </c>
    </row>
    <row r="512" spans="1:6" x14ac:dyDescent="0.25">
      <c r="A512" s="143"/>
      <c r="B512" s="126" t="s">
        <v>103</v>
      </c>
      <c r="C512" s="126">
        <v>2400</v>
      </c>
      <c r="D512" s="126">
        <v>3</v>
      </c>
      <c r="E512" s="126">
        <v>85</v>
      </c>
      <c r="F512" s="144">
        <v>0.97620764239365532</v>
      </c>
    </row>
    <row r="513" spans="1:6" x14ac:dyDescent="0.25">
      <c r="A513" s="143"/>
      <c r="B513" s="126" t="s">
        <v>103</v>
      </c>
      <c r="C513" s="126">
        <v>2800</v>
      </c>
      <c r="D513" s="126">
        <v>3</v>
      </c>
      <c r="E513" s="126">
        <v>85</v>
      </c>
      <c r="F513" s="144">
        <v>0.97896028414594771</v>
      </c>
    </row>
    <row r="514" spans="1:6" x14ac:dyDescent="0.25">
      <c r="A514" s="143"/>
      <c r="B514" s="126" t="s">
        <v>103</v>
      </c>
      <c r="C514" s="126">
        <v>3200</v>
      </c>
      <c r="D514" s="126">
        <v>3</v>
      </c>
      <c r="E514" s="126">
        <v>85</v>
      </c>
      <c r="F514" s="144">
        <v>0.7880331439503071</v>
      </c>
    </row>
    <row r="515" spans="1:6" x14ac:dyDescent="0.25">
      <c r="A515" s="143"/>
      <c r="B515" s="126" t="s">
        <v>103</v>
      </c>
      <c r="C515" s="126">
        <v>3600</v>
      </c>
      <c r="D515" s="126">
        <v>3</v>
      </c>
      <c r="E515" s="126">
        <v>85</v>
      </c>
      <c r="F515" s="144">
        <v>0.69713304294745115</v>
      </c>
    </row>
    <row r="516" spans="1:6" x14ac:dyDescent="0.25">
      <c r="A516" s="143"/>
      <c r="B516" s="126" t="s">
        <v>103</v>
      </c>
      <c r="C516" s="126">
        <v>4000</v>
      </c>
      <c r="D516" s="126">
        <v>3</v>
      </c>
      <c r="E516" s="126">
        <v>85</v>
      </c>
      <c r="F516" s="144">
        <v>0.60030814296311807</v>
      </c>
    </row>
    <row r="517" spans="1:6" x14ac:dyDescent="0.25">
      <c r="A517" s="143"/>
      <c r="B517" s="126" t="s">
        <v>103</v>
      </c>
      <c r="C517" s="126">
        <v>4400</v>
      </c>
      <c r="D517" s="126">
        <v>3</v>
      </c>
      <c r="E517" s="126">
        <v>85</v>
      </c>
      <c r="F517" s="144">
        <v>0.51393188854489158</v>
      </c>
    </row>
    <row r="518" spans="1:6" x14ac:dyDescent="0.25">
      <c r="A518" s="143"/>
      <c r="B518" s="126" t="s">
        <v>103</v>
      </c>
      <c r="C518" s="126">
        <v>4800</v>
      </c>
      <c r="D518" s="126">
        <v>3</v>
      </c>
      <c r="E518" s="126">
        <v>85</v>
      </c>
      <c r="F518" s="144">
        <v>0.43969641973271734</v>
      </c>
    </row>
    <row r="519" spans="1:6" x14ac:dyDescent="0.25">
      <c r="A519" s="143"/>
      <c r="B519" s="126" t="s">
        <v>103</v>
      </c>
      <c r="C519" s="126">
        <v>5200</v>
      </c>
      <c r="D519" s="126">
        <v>3</v>
      </c>
      <c r="E519" s="126">
        <v>85</v>
      </c>
      <c r="F519" s="144">
        <v>0.39364083158356217</v>
      </c>
    </row>
    <row r="520" spans="1:6" x14ac:dyDescent="0.25">
      <c r="A520" s="143"/>
      <c r="B520" s="126" t="s">
        <v>103</v>
      </c>
      <c r="C520" s="126">
        <v>5600</v>
      </c>
      <c r="D520" s="126">
        <v>3</v>
      </c>
      <c r="E520" s="126">
        <v>85</v>
      </c>
      <c r="F520" s="144">
        <v>0.33483736470857001</v>
      </c>
    </row>
    <row r="521" spans="1:6" x14ac:dyDescent="0.25">
      <c r="A521" s="143"/>
      <c r="B521" s="126" t="s">
        <v>103</v>
      </c>
      <c r="C521" s="126">
        <v>6000</v>
      </c>
      <c r="D521" s="126">
        <v>3</v>
      </c>
      <c r="E521" s="126">
        <v>85</v>
      </c>
      <c r="F521" s="144"/>
    </row>
    <row r="522" spans="1:6" x14ac:dyDescent="0.25">
      <c r="A522" s="143"/>
      <c r="B522" s="126" t="s">
        <v>103</v>
      </c>
      <c r="C522" s="126">
        <v>6400</v>
      </c>
      <c r="D522" s="126">
        <v>3</v>
      </c>
      <c r="E522" s="126">
        <v>85</v>
      </c>
      <c r="F522" s="144"/>
    </row>
    <row r="523" spans="1:6" x14ac:dyDescent="0.25">
      <c r="A523" s="143"/>
      <c r="B523" s="126" t="s">
        <v>103</v>
      </c>
      <c r="C523" s="126">
        <v>6800</v>
      </c>
      <c r="D523" s="126">
        <v>3</v>
      </c>
      <c r="E523" s="126">
        <v>85</v>
      </c>
      <c r="F523" s="144"/>
    </row>
    <row r="524" spans="1:6" x14ac:dyDescent="0.25">
      <c r="A524" s="143"/>
      <c r="B524" s="126" t="s">
        <v>103</v>
      </c>
      <c r="C524" s="126">
        <v>7200</v>
      </c>
      <c r="D524" s="126">
        <v>3</v>
      </c>
      <c r="E524" s="126">
        <v>85</v>
      </c>
      <c r="F524" s="144"/>
    </row>
    <row r="525" spans="1:6" x14ac:dyDescent="0.25">
      <c r="A525" s="143"/>
      <c r="B525" s="126" t="s">
        <v>103</v>
      </c>
      <c r="C525" s="126">
        <v>7600</v>
      </c>
      <c r="D525" s="126">
        <v>3</v>
      </c>
      <c r="E525" s="126">
        <v>85</v>
      </c>
      <c r="F525" s="144"/>
    </row>
    <row r="526" spans="1:6" x14ac:dyDescent="0.25">
      <c r="A526" s="143"/>
      <c r="B526" s="126" t="s">
        <v>103</v>
      </c>
      <c r="C526" s="126">
        <v>8000</v>
      </c>
      <c r="D526" s="126">
        <v>3</v>
      </c>
      <c r="E526" s="126">
        <v>85</v>
      </c>
      <c r="F526" s="144"/>
    </row>
    <row r="527" spans="1:6" x14ac:dyDescent="0.25">
      <c r="A527" s="143"/>
      <c r="B527" s="126" t="s">
        <v>103</v>
      </c>
      <c r="C527" s="126">
        <v>8400</v>
      </c>
      <c r="D527" s="126">
        <v>3</v>
      </c>
      <c r="E527" s="126">
        <v>85</v>
      </c>
      <c r="F527" s="144"/>
    </row>
    <row r="528" spans="1:6" x14ac:dyDescent="0.25">
      <c r="A528" s="143"/>
      <c r="B528" s="126" t="s">
        <v>104</v>
      </c>
      <c r="C528" s="126">
        <v>400</v>
      </c>
      <c r="D528" s="126">
        <v>4</v>
      </c>
      <c r="E528" s="126">
        <v>85</v>
      </c>
      <c r="F528" s="144">
        <v>0.93649617000247098</v>
      </c>
    </row>
    <row r="529" spans="1:6" x14ac:dyDescent="0.25">
      <c r="A529" s="143"/>
      <c r="B529" s="126" t="s">
        <v>104</v>
      </c>
      <c r="C529" s="126">
        <v>800</v>
      </c>
      <c r="D529" s="126">
        <v>4</v>
      </c>
      <c r="E529" s="126">
        <v>85</v>
      </c>
      <c r="F529" s="144">
        <v>0.95423001949317732</v>
      </c>
    </row>
    <row r="530" spans="1:6" x14ac:dyDescent="0.25">
      <c r="A530" s="143"/>
      <c r="B530" s="126" t="s">
        <v>104</v>
      </c>
      <c r="C530" s="126">
        <v>1200</v>
      </c>
      <c r="D530" s="126">
        <v>4</v>
      </c>
      <c r="E530" s="126">
        <v>85</v>
      </c>
      <c r="F530" s="144">
        <v>0.9643073200241985</v>
      </c>
    </row>
    <row r="531" spans="1:6" x14ac:dyDescent="0.25">
      <c r="A531" s="143"/>
      <c r="B531" s="126" t="s">
        <v>104</v>
      </c>
      <c r="C531" s="126">
        <v>1600</v>
      </c>
      <c r="D531" s="126">
        <v>4</v>
      </c>
      <c r="E531" s="126">
        <v>85</v>
      </c>
      <c r="F531" s="144">
        <v>0.96937724106664469</v>
      </c>
    </row>
    <row r="532" spans="1:6" x14ac:dyDescent="0.25">
      <c r="A532" s="143"/>
      <c r="B532" s="126" t="s">
        <v>104</v>
      </c>
      <c r="C532" s="126">
        <v>2000</v>
      </c>
      <c r="D532" s="126">
        <v>4</v>
      </c>
      <c r="E532" s="126">
        <v>85</v>
      </c>
      <c r="F532" s="144">
        <v>0.97403147392136602</v>
      </c>
    </row>
    <row r="533" spans="1:6" x14ac:dyDescent="0.25">
      <c r="A533" s="143"/>
      <c r="B533" s="126" t="s">
        <v>104</v>
      </c>
      <c r="C533" s="126">
        <v>2400</v>
      </c>
      <c r="D533" s="126">
        <v>4</v>
      </c>
      <c r="E533" s="126">
        <v>85</v>
      </c>
      <c r="F533" s="144">
        <v>0.97620764239365532</v>
      </c>
    </row>
    <row r="534" spans="1:6" x14ac:dyDescent="0.25">
      <c r="A534" s="143"/>
      <c r="B534" s="126" t="s">
        <v>104</v>
      </c>
      <c r="C534" s="126">
        <v>2800</v>
      </c>
      <c r="D534" s="126">
        <v>4</v>
      </c>
      <c r="E534" s="126">
        <v>85</v>
      </c>
      <c r="F534" s="144">
        <v>0.97888278979657728</v>
      </c>
    </row>
    <row r="535" spans="1:6" x14ac:dyDescent="0.25">
      <c r="A535" s="143"/>
      <c r="B535" s="126" t="s">
        <v>104</v>
      </c>
      <c r="C535" s="126">
        <v>3200</v>
      </c>
      <c r="D535" s="126">
        <v>4</v>
      </c>
      <c r="E535" s="126">
        <v>85</v>
      </c>
      <c r="F535" s="144">
        <v>0.98157260899127607</v>
      </c>
    </row>
    <row r="536" spans="1:6" x14ac:dyDescent="0.25">
      <c r="A536" s="143"/>
      <c r="B536" s="126" t="s">
        <v>104</v>
      </c>
      <c r="C536" s="126">
        <v>3600</v>
      </c>
      <c r="D536" s="126">
        <v>4</v>
      </c>
      <c r="E536" s="126">
        <v>85</v>
      </c>
      <c r="F536" s="144">
        <v>0.96203946075134772</v>
      </c>
    </row>
    <row r="537" spans="1:6" x14ac:dyDescent="0.25">
      <c r="A537" s="143"/>
      <c r="B537" s="126" t="s">
        <v>104</v>
      </c>
      <c r="C537" s="126">
        <v>4000</v>
      </c>
      <c r="D537" s="126">
        <v>4</v>
      </c>
      <c r="E537" s="126">
        <v>85</v>
      </c>
      <c r="F537" s="144">
        <v>0.78899815494645553</v>
      </c>
    </row>
    <row r="538" spans="1:6" x14ac:dyDescent="0.25">
      <c r="A538" s="143"/>
      <c r="B538" s="126" t="s">
        <v>104</v>
      </c>
      <c r="C538" s="126">
        <v>4400</v>
      </c>
      <c r="D538" s="126">
        <v>4</v>
      </c>
      <c r="E538" s="126">
        <v>85</v>
      </c>
      <c r="F538" s="144">
        <v>0.71879699248120299</v>
      </c>
    </row>
    <row r="539" spans="1:6" x14ac:dyDescent="0.25">
      <c r="A539" s="143"/>
      <c r="B539" s="126" t="s">
        <v>104</v>
      </c>
      <c r="C539" s="126">
        <v>4800</v>
      </c>
      <c r="D539" s="126">
        <v>4</v>
      </c>
      <c r="E539" s="126">
        <v>85</v>
      </c>
      <c r="F539" s="144">
        <v>0.62811417257878233</v>
      </c>
    </row>
    <row r="540" spans="1:6" x14ac:dyDescent="0.25">
      <c r="A540" s="143"/>
      <c r="B540" s="126" t="s">
        <v>104</v>
      </c>
      <c r="C540" s="126">
        <v>5200</v>
      </c>
      <c r="D540" s="126">
        <v>4</v>
      </c>
      <c r="E540" s="126">
        <v>85</v>
      </c>
      <c r="F540" s="144">
        <v>0.55746556219571286</v>
      </c>
    </row>
    <row r="541" spans="1:6" x14ac:dyDescent="0.25">
      <c r="A541" s="143"/>
      <c r="B541" s="126" t="s">
        <v>104</v>
      </c>
      <c r="C541" s="126">
        <v>5600</v>
      </c>
      <c r="D541" s="126">
        <v>4</v>
      </c>
      <c r="E541" s="126">
        <v>85</v>
      </c>
      <c r="F541" s="144">
        <v>0.5161778564697147</v>
      </c>
    </row>
    <row r="542" spans="1:6" x14ac:dyDescent="0.25">
      <c r="A542" s="143"/>
      <c r="B542" s="126" t="s">
        <v>104</v>
      </c>
      <c r="C542" s="126">
        <v>6000</v>
      </c>
      <c r="D542" s="126">
        <v>4</v>
      </c>
      <c r="E542" s="126">
        <v>85</v>
      </c>
      <c r="F542" s="144">
        <v>0.46164053965296542</v>
      </c>
    </row>
    <row r="543" spans="1:6" x14ac:dyDescent="0.25">
      <c r="A543" s="143"/>
      <c r="B543" s="126" t="s">
        <v>104</v>
      </c>
      <c r="C543" s="126">
        <v>6400</v>
      </c>
      <c r="D543" s="126">
        <v>4</v>
      </c>
      <c r="E543" s="126">
        <v>85</v>
      </c>
      <c r="F543" s="144">
        <v>0.414787416731143</v>
      </c>
    </row>
    <row r="544" spans="1:6" x14ac:dyDescent="0.25">
      <c r="A544" s="143"/>
      <c r="B544" s="126" t="s">
        <v>104</v>
      </c>
      <c r="C544" s="126">
        <v>6800</v>
      </c>
      <c r="D544" s="126">
        <v>4</v>
      </c>
      <c r="E544" s="126">
        <v>85</v>
      </c>
      <c r="F544" s="144">
        <v>0.35953058321479381</v>
      </c>
    </row>
    <row r="545" spans="1:6" x14ac:dyDescent="0.25">
      <c r="A545" s="143"/>
      <c r="B545" s="126" t="s">
        <v>104</v>
      </c>
      <c r="C545" s="126">
        <v>7200</v>
      </c>
      <c r="D545" s="126">
        <v>4</v>
      </c>
      <c r="E545" s="126">
        <v>85</v>
      </c>
      <c r="F545" s="144"/>
    </row>
    <row r="546" spans="1:6" x14ac:dyDescent="0.25">
      <c r="A546" s="143"/>
      <c r="B546" s="126" t="s">
        <v>104</v>
      </c>
      <c r="C546" s="126">
        <v>7600</v>
      </c>
      <c r="D546" s="126">
        <v>4</v>
      </c>
      <c r="E546" s="126">
        <v>85</v>
      </c>
      <c r="F546" s="144"/>
    </row>
    <row r="547" spans="1:6" x14ac:dyDescent="0.25">
      <c r="A547" s="143"/>
      <c r="B547" s="126" t="s">
        <v>104</v>
      </c>
      <c r="C547" s="126">
        <v>8000</v>
      </c>
      <c r="D547" s="126">
        <v>4</v>
      </c>
      <c r="E547" s="126">
        <v>85</v>
      </c>
      <c r="F547" s="144"/>
    </row>
    <row r="548" spans="1:6" x14ac:dyDescent="0.25">
      <c r="A548" s="143"/>
      <c r="B548" s="126" t="s">
        <v>104</v>
      </c>
      <c r="C548" s="126">
        <v>8400</v>
      </c>
      <c r="D548" s="126">
        <v>4</v>
      </c>
      <c r="E548" s="126">
        <v>85</v>
      </c>
      <c r="F548" s="144"/>
    </row>
    <row r="549" spans="1:6" x14ac:dyDescent="0.25">
      <c r="A549" s="143"/>
      <c r="B549" s="126" t="s">
        <v>105</v>
      </c>
      <c r="C549" s="126">
        <v>400</v>
      </c>
      <c r="D549" s="126">
        <v>5</v>
      </c>
      <c r="E549" s="126">
        <v>85</v>
      </c>
      <c r="F549" s="144">
        <v>0.93699036323202367</v>
      </c>
    </row>
    <row r="550" spans="1:6" x14ac:dyDescent="0.25">
      <c r="A550" s="143"/>
      <c r="B550" s="126" t="s">
        <v>105</v>
      </c>
      <c r="C550" s="126">
        <v>800</v>
      </c>
      <c r="D550" s="126">
        <v>5</v>
      </c>
      <c r="E550" s="126">
        <v>85</v>
      </c>
      <c r="F550" s="144">
        <v>0.95423001949317732</v>
      </c>
    </row>
    <row r="551" spans="1:6" x14ac:dyDescent="0.25">
      <c r="A551" s="143"/>
      <c r="B551" s="126" t="s">
        <v>105</v>
      </c>
      <c r="C551" s="126">
        <v>1200</v>
      </c>
      <c r="D551" s="126">
        <v>5</v>
      </c>
      <c r="E551" s="126">
        <v>85</v>
      </c>
      <c r="F551" s="144">
        <v>0.9643073200241985</v>
      </c>
    </row>
    <row r="552" spans="1:6" x14ac:dyDescent="0.25">
      <c r="A552" s="143"/>
      <c r="B552" s="126" t="s">
        <v>105</v>
      </c>
      <c r="C552" s="126">
        <v>1600</v>
      </c>
      <c r="D552" s="126">
        <v>5</v>
      </c>
      <c r="E552" s="126">
        <v>85</v>
      </c>
      <c r="F552" s="144">
        <v>0.96937724106664469</v>
      </c>
    </row>
    <row r="553" spans="1:6" x14ac:dyDescent="0.25">
      <c r="A553" s="143"/>
      <c r="B553" s="126" t="s">
        <v>105</v>
      </c>
      <c r="C553" s="126">
        <v>2000</v>
      </c>
      <c r="D553" s="126">
        <v>5</v>
      </c>
      <c r="E553" s="126">
        <v>85</v>
      </c>
      <c r="F553" s="144">
        <v>0.97403147392136602</v>
      </c>
    </row>
    <row r="554" spans="1:6" x14ac:dyDescent="0.25">
      <c r="A554" s="143"/>
      <c r="B554" s="126" t="s">
        <v>105</v>
      </c>
      <c r="C554" s="126">
        <v>2400</v>
      </c>
      <c r="D554" s="126">
        <v>5</v>
      </c>
      <c r="E554" s="126">
        <v>85</v>
      </c>
      <c r="F554" s="144">
        <v>0.97620764239365532</v>
      </c>
    </row>
    <row r="555" spans="1:6" x14ac:dyDescent="0.25">
      <c r="A555" s="143"/>
      <c r="B555" s="126" t="s">
        <v>105</v>
      </c>
      <c r="C555" s="126">
        <v>2800</v>
      </c>
      <c r="D555" s="126">
        <v>5</v>
      </c>
      <c r="E555" s="126">
        <v>85</v>
      </c>
      <c r="F555" s="144">
        <v>0.97888278979657728</v>
      </c>
    </row>
    <row r="556" spans="1:6" x14ac:dyDescent="0.25">
      <c r="A556" s="143"/>
      <c r="B556" s="126" t="s">
        <v>105</v>
      </c>
      <c r="C556" s="126">
        <v>3200</v>
      </c>
      <c r="D556" s="126">
        <v>5</v>
      </c>
      <c r="E556" s="126">
        <v>85</v>
      </c>
      <c r="F556" s="144">
        <v>0.98154956034711249</v>
      </c>
    </row>
    <row r="557" spans="1:6" x14ac:dyDescent="0.25">
      <c r="A557" s="143"/>
      <c r="B557" s="126" t="s">
        <v>105</v>
      </c>
      <c r="C557" s="126">
        <v>3600</v>
      </c>
      <c r="D557" s="126">
        <v>5</v>
      </c>
      <c r="E557" s="126">
        <v>85</v>
      </c>
      <c r="F557" s="144">
        <v>0.98362182239558016</v>
      </c>
    </row>
    <row r="558" spans="1:6" x14ac:dyDescent="0.25">
      <c r="A558" s="143"/>
      <c r="B558" s="126" t="s">
        <v>105</v>
      </c>
      <c r="C558" s="126">
        <v>4000</v>
      </c>
      <c r="D558" s="126">
        <v>5</v>
      </c>
      <c r="E558" s="126">
        <v>85</v>
      </c>
      <c r="F558" s="144">
        <v>0.98493523291423357</v>
      </c>
    </row>
    <row r="559" spans="1:6" x14ac:dyDescent="0.25">
      <c r="A559" s="143"/>
      <c r="B559" s="126" t="s">
        <v>105</v>
      </c>
      <c r="C559" s="126">
        <v>4400</v>
      </c>
      <c r="D559" s="126">
        <v>5</v>
      </c>
      <c r="E559" s="126">
        <v>85</v>
      </c>
      <c r="F559" s="144">
        <v>0.89912428129146393</v>
      </c>
    </row>
    <row r="560" spans="1:6" x14ac:dyDescent="0.25">
      <c r="A560" s="143"/>
      <c r="B560" s="126" t="s">
        <v>105</v>
      </c>
      <c r="C560" s="126">
        <v>4800</v>
      </c>
      <c r="D560" s="126">
        <v>5</v>
      </c>
      <c r="E560" s="126">
        <v>85</v>
      </c>
      <c r="F560" s="144">
        <v>0.78072925259858106</v>
      </c>
    </row>
    <row r="561" spans="1:6" x14ac:dyDescent="0.25">
      <c r="A561" s="143"/>
      <c r="B561" s="126" t="s">
        <v>105</v>
      </c>
      <c r="C561" s="126">
        <v>5200</v>
      </c>
      <c r="D561" s="126">
        <v>5</v>
      </c>
      <c r="E561" s="126">
        <v>85</v>
      </c>
      <c r="F561" s="144">
        <v>0.71390664297745687</v>
      </c>
    </row>
    <row r="562" spans="1:6" x14ac:dyDescent="0.25">
      <c r="A562" s="143"/>
      <c r="B562" s="126" t="s">
        <v>105</v>
      </c>
      <c r="C562" s="126">
        <v>5600</v>
      </c>
      <c r="D562" s="126">
        <v>5</v>
      </c>
      <c r="E562" s="126">
        <v>85</v>
      </c>
      <c r="F562" s="144">
        <v>0.650683953508296</v>
      </c>
    </row>
    <row r="563" spans="1:6" x14ac:dyDescent="0.25">
      <c r="A563" s="143"/>
      <c r="B563" s="126" t="s">
        <v>105</v>
      </c>
      <c r="C563" s="126">
        <v>6000</v>
      </c>
      <c r="D563" s="126">
        <v>5</v>
      </c>
      <c r="E563" s="126">
        <v>85</v>
      </c>
      <c r="F563" s="144">
        <v>0.57852513622015056</v>
      </c>
    </row>
    <row r="564" spans="1:6" x14ac:dyDescent="0.25">
      <c r="A564" s="143"/>
      <c r="B564" s="126" t="s">
        <v>105</v>
      </c>
      <c r="C564" s="126">
        <v>6400</v>
      </c>
      <c r="D564" s="126">
        <v>5</v>
      </c>
      <c r="E564" s="126">
        <v>85</v>
      </c>
      <c r="F564" s="144">
        <v>0.54411755455328892</v>
      </c>
    </row>
    <row r="565" spans="1:6" x14ac:dyDescent="0.25">
      <c r="A565" s="143"/>
      <c r="B565" s="126" t="s">
        <v>105</v>
      </c>
      <c r="C565" s="126">
        <v>6800</v>
      </c>
      <c r="D565" s="126">
        <v>5</v>
      </c>
      <c r="E565" s="126">
        <v>85</v>
      </c>
      <c r="F565" s="144">
        <v>0.52714556661925083</v>
      </c>
    </row>
    <row r="566" spans="1:6" x14ac:dyDescent="0.25">
      <c r="A566" s="143"/>
      <c r="B566" s="126" t="s">
        <v>105</v>
      </c>
      <c r="C566" s="126">
        <v>7200</v>
      </c>
      <c r="D566" s="126">
        <v>5</v>
      </c>
      <c r="E566" s="126">
        <v>85</v>
      </c>
      <c r="F566" s="144">
        <v>0.46751018657516619</v>
      </c>
    </row>
    <row r="567" spans="1:6" x14ac:dyDescent="0.25">
      <c r="A567" s="143"/>
      <c r="B567" s="126" t="s">
        <v>105</v>
      </c>
      <c r="C567" s="126">
        <v>7600</v>
      </c>
      <c r="D567" s="126">
        <v>5</v>
      </c>
      <c r="E567" s="126">
        <v>85</v>
      </c>
      <c r="F567" s="144"/>
    </row>
    <row r="568" spans="1:6" x14ac:dyDescent="0.25">
      <c r="A568" s="143"/>
      <c r="B568" s="126" t="s">
        <v>105</v>
      </c>
      <c r="C568" s="126">
        <v>8000</v>
      </c>
      <c r="D568" s="126">
        <v>5</v>
      </c>
      <c r="E568" s="126">
        <v>85</v>
      </c>
      <c r="F568" s="144"/>
    </row>
    <row r="569" spans="1:6" x14ac:dyDescent="0.25">
      <c r="A569" s="143"/>
      <c r="B569" s="126" t="s">
        <v>105</v>
      </c>
      <c r="C569" s="126">
        <v>8400</v>
      </c>
      <c r="D569" s="126">
        <v>5</v>
      </c>
      <c r="E569" s="126">
        <v>85</v>
      </c>
      <c r="F569" s="144"/>
    </row>
    <row r="570" spans="1:6" x14ac:dyDescent="0.25">
      <c r="A570" s="143"/>
      <c r="B570" s="126" t="s">
        <v>106</v>
      </c>
      <c r="C570" s="126">
        <v>400</v>
      </c>
      <c r="D570" s="126">
        <v>6</v>
      </c>
      <c r="E570" s="126">
        <v>85</v>
      </c>
      <c r="F570" s="144">
        <v>0.93706303870695795</v>
      </c>
    </row>
    <row r="571" spans="1:6" x14ac:dyDescent="0.25">
      <c r="A571" s="143"/>
      <c r="B571" s="126" t="s">
        <v>106</v>
      </c>
      <c r="C571" s="126">
        <v>800</v>
      </c>
      <c r="D571" s="126">
        <v>6</v>
      </c>
      <c r="E571" s="126">
        <v>85</v>
      </c>
      <c r="F571" s="144">
        <v>0.95423001949317732</v>
      </c>
    </row>
    <row r="572" spans="1:6" x14ac:dyDescent="0.25">
      <c r="A572" s="143"/>
      <c r="B572" s="126" t="s">
        <v>106</v>
      </c>
      <c r="C572" s="126">
        <v>1200</v>
      </c>
      <c r="D572" s="126">
        <v>6</v>
      </c>
      <c r="E572" s="126">
        <v>85</v>
      </c>
      <c r="F572" s="144">
        <v>0.9643073200241985</v>
      </c>
    </row>
    <row r="573" spans="1:6" x14ac:dyDescent="0.25">
      <c r="A573" s="143"/>
      <c r="B573" s="126" t="s">
        <v>106</v>
      </c>
      <c r="C573" s="126">
        <v>1600</v>
      </c>
      <c r="D573" s="126">
        <v>6</v>
      </c>
      <c r="E573" s="126">
        <v>85</v>
      </c>
      <c r="F573" s="144">
        <v>0.96937724106664469</v>
      </c>
    </row>
    <row r="574" spans="1:6" x14ac:dyDescent="0.25">
      <c r="A574" s="143"/>
      <c r="B574" s="126" t="s">
        <v>106</v>
      </c>
      <c r="C574" s="126">
        <v>2000</v>
      </c>
      <c r="D574" s="126">
        <v>6</v>
      </c>
      <c r="E574" s="126">
        <v>85</v>
      </c>
      <c r="F574" s="144">
        <v>0.97403147392136602</v>
      </c>
    </row>
    <row r="575" spans="1:6" x14ac:dyDescent="0.25">
      <c r="A575" s="143"/>
      <c r="B575" s="126" t="s">
        <v>106</v>
      </c>
      <c r="C575" s="126">
        <v>2400</v>
      </c>
      <c r="D575" s="126">
        <v>6</v>
      </c>
      <c r="E575" s="126">
        <v>85</v>
      </c>
      <c r="F575" s="144">
        <v>0.97620764239365532</v>
      </c>
    </row>
    <row r="576" spans="1:6" x14ac:dyDescent="0.25">
      <c r="A576" s="143"/>
      <c r="B576" s="126" t="s">
        <v>106</v>
      </c>
      <c r="C576" s="126">
        <v>2800</v>
      </c>
      <c r="D576" s="126">
        <v>6</v>
      </c>
      <c r="E576" s="126">
        <v>85</v>
      </c>
      <c r="F576" s="144">
        <v>0.97888278979657728</v>
      </c>
    </row>
    <row r="577" spans="1:6" x14ac:dyDescent="0.25">
      <c r="A577" s="143"/>
      <c r="B577" s="126" t="s">
        <v>106</v>
      </c>
      <c r="C577" s="126">
        <v>3200</v>
      </c>
      <c r="D577" s="126">
        <v>6</v>
      </c>
      <c r="E577" s="126">
        <v>85</v>
      </c>
      <c r="F577" s="144">
        <v>0.98154956034711249</v>
      </c>
    </row>
    <row r="578" spans="1:6" x14ac:dyDescent="0.25">
      <c r="A578" s="143"/>
      <c r="B578" s="126" t="s">
        <v>106</v>
      </c>
      <c r="C578" s="126">
        <v>3600</v>
      </c>
      <c r="D578" s="126">
        <v>6</v>
      </c>
      <c r="E578" s="126">
        <v>85</v>
      </c>
      <c r="F578" s="144">
        <v>0.98362182239558016</v>
      </c>
    </row>
    <row r="579" spans="1:6" x14ac:dyDescent="0.25">
      <c r="A579" s="143"/>
      <c r="B579" s="126" t="s">
        <v>106</v>
      </c>
      <c r="C579" s="126">
        <v>4000</v>
      </c>
      <c r="D579" s="126">
        <v>6</v>
      </c>
      <c r="E579" s="126">
        <v>85</v>
      </c>
      <c r="F579" s="144">
        <v>0.98489719057310787</v>
      </c>
    </row>
    <row r="580" spans="1:6" x14ac:dyDescent="0.25">
      <c r="A580" s="143"/>
      <c r="B580" s="126" t="s">
        <v>106</v>
      </c>
      <c r="C580" s="126">
        <v>4400</v>
      </c>
      <c r="D580" s="126">
        <v>6</v>
      </c>
      <c r="E580" s="126">
        <v>85</v>
      </c>
      <c r="F580" s="144">
        <v>0.98600619195046446</v>
      </c>
    </row>
    <row r="581" spans="1:6" x14ac:dyDescent="0.25">
      <c r="A581" s="143"/>
      <c r="B581" s="126" t="s">
        <v>106</v>
      </c>
      <c r="C581" s="126">
        <v>4800</v>
      </c>
      <c r="D581" s="126">
        <v>6</v>
      </c>
      <c r="E581" s="126">
        <v>85</v>
      </c>
      <c r="F581" s="144">
        <v>0.98713083649562783</v>
      </c>
    </row>
    <row r="582" spans="1:6" x14ac:dyDescent="0.25">
      <c r="A582" s="143"/>
      <c r="B582" s="126" t="s">
        <v>106</v>
      </c>
      <c r="C582" s="126">
        <v>5200</v>
      </c>
      <c r="D582" s="126">
        <v>6</v>
      </c>
      <c r="E582" s="126">
        <v>85</v>
      </c>
      <c r="F582" s="144">
        <v>0.88711476191574956</v>
      </c>
    </row>
    <row r="583" spans="1:6" x14ac:dyDescent="0.25">
      <c r="A583" s="143"/>
      <c r="B583" s="126" t="s">
        <v>106</v>
      </c>
      <c r="C583" s="126">
        <v>5600</v>
      </c>
      <c r="D583" s="126">
        <v>6</v>
      </c>
      <c r="E583" s="126">
        <v>85</v>
      </c>
      <c r="F583" s="144">
        <v>0.77048290830168198</v>
      </c>
    </row>
    <row r="584" spans="1:6" x14ac:dyDescent="0.25">
      <c r="A584" s="143"/>
      <c r="B584" s="126" t="s">
        <v>106</v>
      </c>
      <c r="C584" s="126">
        <v>6000</v>
      </c>
      <c r="D584" s="126">
        <v>6</v>
      </c>
      <c r="E584" s="126">
        <v>85</v>
      </c>
      <c r="F584" s="144">
        <v>0.71095860113801634</v>
      </c>
    </row>
    <row r="585" spans="1:6" x14ac:dyDescent="0.25">
      <c r="A585" s="143"/>
      <c r="B585" s="126" t="s">
        <v>106</v>
      </c>
      <c r="C585" s="126">
        <v>6400</v>
      </c>
      <c r="D585" s="126">
        <v>6</v>
      </c>
      <c r="E585" s="126">
        <v>85</v>
      </c>
      <c r="F585" s="144">
        <v>0.67709611066030084</v>
      </c>
    </row>
    <row r="586" spans="1:6" x14ac:dyDescent="0.25">
      <c r="A586" s="143"/>
      <c r="B586" s="126" t="s">
        <v>106</v>
      </c>
      <c r="C586" s="126">
        <v>6800</v>
      </c>
      <c r="D586" s="126">
        <v>6</v>
      </c>
      <c r="E586" s="126">
        <v>85</v>
      </c>
      <c r="F586" s="144">
        <v>0.60715979137031773</v>
      </c>
    </row>
    <row r="587" spans="1:6" x14ac:dyDescent="0.25">
      <c r="A587" s="143"/>
      <c r="B587" s="126" t="s">
        <v>106</v>
      </c>
      <c r="C587" s="126">
        <v>7200</v>
      </c>
      <c r="D587" s="126">
        <v>6</v>
      </c>
      <c r="E587" s="126">
        <v>85</v>
      </c>
      <c r="F587" s="144">
        <v>0.5601769811618903</v>
      </c>
    </row>
    <row r="588" spans="1:6" x14ac:dyDescent="0.25">
      <c r="A588" s="143"/>
      <c r="B588" s="126" t="s">
        <v>106</v>
      </c>
      <c r="C588" s="126">
        <v>7600</v>
      </c>
      <c r="D588" s="126">
        <v>6</v>
      </c>
      <c r="E588" s="126">
        <v>85</v>
      </c>
      <c r="F588" s="144">
        <v>0.53980829843271028</v>
      </c>
    </row>
    <row r="589" spans="1:6" x14ac:dyDescent="0.25">
      <c r="A589" s="143"/>
      <c r="B589" s="126" t="s">
        <v>106</v>
      </c>
      <c r="C589" s="126">
        <v>8000</v>
      </c>
      <c r="D589" s="126">
        <v>6</v>
      </c>
      <c r="E589" s="126">
        <v>85</v>
      </c>
      <c r="F589" s="144">
        <v>0.51474726420010419</v>
      </c>
    </row>
    <row r="590" spans="1:6" x14ac:dyDescent="0.25">
      <c r="A590" s="145"/>
      <c r="B590" s="146" t="s">
        <v>106</v>
      </c>
      <c r="C590" s="146">
        <v>8400</v>
      </c>
      <c r="D590" s="146">
        <v>6</v>
      </c>
      <c r="E590" s="146">
        <v>85</v>
      </c>
      <c r="F590" s="147">
        <v>0.46686716791979949</v>
      </c>
    </row>
  </sheetData>
  <sortState ref="L23:L39">
    <sortCondition ref="L23"/>
  </sortState>
  <mergeCells count="1">
    <mergeCell ref="A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Cistern Rebate Calculator</vt:lpstr>
      <vt:lpstr>Data</vt:lpstr>
      <vt:lpstr>CisternName</vt:lpstr>
      <vt:lpstr>'Cistern Rebate Calculator'!Print_Area</vt:lpstr>
      <vt:lpstr>Instructions!Print_Area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Matsumura</dc:creator>
  <cp:lastModifiedBy>Spencer, Bob</cp:lastModifiedBy>
  <cp:lastPrinted>2015-03-13T22:55:19Z</cp:lastPrinted>
  <dcterms:created xsi:type="dcterms:W3CDTF">2013-12-02T23:07:24Z</dcterms:created>
  <dcterms:modified xsi:type="dcterms:W3CDTF">2015-03-16T21:46:31Z</dcterms:modified>
</cp:coreProperties>
</file>